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BFFA4D5C-4109-4CBA-8756-50436A6F120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.01" sheetId="1" r:id="rId1"/>
    <sheet name="2.02" sheetId="2" r:id="rId2"/>
    <sheet name="2.03" sheetId="3" r:id="rId3"/>
    <sheet name="2.04" sheetId="9" r:id="rId4"/>
    <sheet name="2.05" sheetId="5" r:id="rId5"/>
    <sheet name="2.05b" sheetId="10" state="hidden" r:id="rId6"/>
    <sheet name="205b" sheetId="11" r:id="rId7"/>
    <sheet name="2.06" sheetId="6" r:id="rId8"/>
    <sheet name="2.07" sheetId="7" r:id="rId9"/>
  </sheets>
  <definedNames>
    <definedName name="_xlnm.Print_Area" localSheetId="0">'2.01'!$A$1:$L$43</definedName>
    <definedName name="_xlnm.Print_Area" localSheetId="1">'2.02'!$A$1:$Q$54</definedName>
    <definedName name="_xlnm.Print_Area" localSheetId="2">'2.03'!$A$1:$P$45</definedName>
    <definedName name="_xlnm.Print_Area" localSheetId="4">'2.05'!$A$1:$K$68</definedName>
    <definedName name="_xlnm.Print_Area" localSheetId="7">'2.06'!$A$1:$H$63</definedName>
    <definedName name="_xlnm.Print_Area" localSheetId="8">'2.07'!$A$1:$Q$70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8" i="7" l="1"/>
  <c r="O49" i="7"/>
  <c r="O30" i="7"/>
  <c r="H57" i="6"/>
  <c r="D57" i="6"/>
  <c r="F56" i="5"/>
  <c r="H56" i="5"/>
  <c r="V12" i="9"/>
  <c r="W12" i="9"/>
  <c r="U14" i="9"/>
  <c r="U15" i="9"/>
  <c r="U16" i="9"/>
  <c r="U17" i="9"/>
  <c r="U18" i="9"/>
  <c r="U19" i="9"/>
  <c r="U20" i="9"/>
  <c r="U21" i="9"/>
  <c r="U22" i="9"/>
  <c r="U23" i="9"/>
  <c r="U24" i="9"/>
  <c r="U25" i="9"/>
  <c r="S12" i="3"/>
  <c r="T13" i="3"/>
  <c r="T15" i="3"/>
  <c r="T16" i="3"/>
  <c r="T17" i="3"/>
  <c r="T19" i="3"/>
  <c r="T20" i="3"/>
  <c r="S14" i="2"/>
  <c r="T18" i="2" s="1"/>
  <c r="S11" i="1"/>
  <c r="U11" i="1"/>
  <c r="R13" i="1"/>
  <c r="T13" i="1"/>
  <c r="V13" i="1"/>
  <c r="R15" i="1"/>
  <c r="T15" i="1"/>
  <c r="V15" i="1"/>
  <c r="R17" i="1"/>
  <c r="T17" i="1"/>
  <c r="V17" i="1"/>
  <c r="R19" i="1"/>
  <c r="T19" i="1"/>
  <c r="V19" i="1"/>
  <c r="R21" i="1"/>
  <c r="T21" i="1"/>
  <c r="V21" i="1"/>
  <c r="R23" i="1"/>
  <c r="T23" i="1"/>
  <c r="V23" i="1"/>
  <c r="R25" i="1"/>
  <c r="T25" i="1"/>
  <c r="V25" i="1"/>
  <c r="R27" i="1"/>
  <c r="T27" i="1"/>
  <c r="V27" i="1"/>
  <c r="R29" i="1"/>
  <c r="V29" i="1" s="1"/>
  <c r="T29" i="1"/>
  <c r="R31" i="1"/>
  <c r="T31" i="1"/>
  <c r="V31" i="1"/>
  <c r="R33" i="1"/>
  <c r="T33" i="1"/>
  <c r="V33" i="1"/>
  <c r="R35" i="1"/>
  <c r="T35" i="1"/>
  <c r="V35" i="1"/>
  <c r="H56" i="6"/>
  <c r="D56" i="6"/>
  <c r="F55" i="5"/>
  <c r="H55" i="5"/>
  <c r="T12" i="9"/>
  <c r="S12" i="9"/>
  <c r="R12" i="9" s="1"/>
  <c r="R14" i="9"/>
  <c r="R15" i="9"/>
  <c r="R16" i="9"/>
  <c r="R17" i="9"/>
  <c r="R18" i="9"/>
  <c r="R19" i="9"/>
  <c r="R20" i="9"/>
  <c r="R21" i="9"/>
  <c r="R22" i="9"/>
  <c r="R23" i="9"/>
  <c r="R24" i="9"/>
  <c r="R25" i="9"/>
  <c r="R13" i="9"/>
  <c r="Q12" i="3"/>
  <c r="R19" i="3" s="1"/>
  <c r="Q14" i="2"/>
  <c r="R23" i="2" s="1"/>
  <c r="Q25" i="1"/>
  <c r="Q27" i="1"/>
  <c r="Q29" i="1"/>
  <c r="Q31" i="1"/>
  <c r="Q33" i="1"/>
  <c r="Q35" i="1"/>
  <c r="O13" i="1"/>
  <c r="O25" i="1"/>
  <c r="N11" i="1"/>
  <c r="P11" i="1"/>
  <c r="M15" i="1"/>
  <c r="Q15" i="1" s="1"/>
  <c r="M17" i="1"/>
  <c r="Q17" i="1" s="1"/>
  <c r="M19" i="1"/>
  <c r="Q19" i="1" s="1"/>
  <c r="M21" i="1"/>
  <c r="O21" i="1" s="1"/>
  <c r="M23" i="1"/>
  <c r="Q23" i="1" s="1"/>
  <c r="M25" i="1"/>
  <c r="M27" i="1"/>
  <c r="O27" i="1" s="1"/>
  <c r="M29" i="1"/>
  <c r="O29" i="1" s="1"/>
  <c r="M31" i="1"/>
  <c r="O31" i="1" s="1"/>
  <c r="M33" i="1"/>
  <c r="O33" i="1" s="1"/>
  <c r="M35" i="1"/>
  <c r="O35" i="1" s="1"/>
  <c r="M13" i="1"/>
  <c r="O67" i="7"/>
  <c r="O48" i="7"/>
  <c r="O29" i="7"/>
  <c r="T17" i="2" l="1"/>
  <c r="O23" i="1"/>
  <c r="O19" i="1"/>
  <c r="O17" i="1"/>
  <c r="Q21" i="1"/>
  <c r="O15" i="1"/>
  <c r="M11" i="1"/>
  <c r="U12" i="9"/>
  <c r="T12" i="3"/>
  <c r="T23" i="2"/>
  <c r="T22" i="2"/>
  <c r="T21" i="2"/>
  <c r="T20" i="2"/>
  <c r="T19" i="2"/>
  <c r="R11" i="1"/>
  <c r="T11" i="1" s="1"/>
  <c r="V11" i="1"/>
  <c r="O11" i="1"/>
  <c r="R16" i="3"/>
  <c r="R20" i="3"/>
  <c r="R21" i="2"/>
  <c r="R13" i="3"/>
  <c r="Q13" i="1"/>
  <c r="R18" i="2"/>
  <c r="R20" i="2"/>
  <c r="R22" i="2"/>
  <c r="R15" i="3"/>
  <c r="R17" i="3"/>
  <c r="Q11" i="1"/>
  <c r="R17" i="2"/>
  <c r="R19" i="2"/>
  <c r="O12" i="3"/>
  <c r="R14" i="2" l="1"/>
  <c r="T14" i="2"/>
  <c r="R12" i="3"/>
  <c r="O28" i="7"/>
  <c r="F54" i="5"/>
  <c r="P17" i="3"/>
  <c r="O14" i="2"/>
  <c r="P23" i="2" s="1"/>
  <c r="P13" i="3" l="1"/>
  <c r="P14" i="3"/>
  <c r="P15" i="3"/>
  <c r="P16" i="3"/>
  <c r="P19" i="3"/>
  <c r="P20" i="3"/>
  <c r="P17" i="2"/>
  <c r="P18" i="2"/>
  <c r="P19" i="2"/>
  <c r="P20" i="2"/>
  <c r="P21" i="2"/>
  <c r="P22" i="2"/>
  <c r="H54" i="5"/>
  <c r="O66" i="7"/>
  <c r="O47" i="7"/>
  <c r="H55" i="6"/>
  <c r="D55" i="6"/>
  <c r="O14" i="9"/>
  <c r="O15" i="9"/>
  <c r="O16" i="9"/>
  <c r="O17" i="9"/>
  <c r="O18" i="9"/>
  <c r="O19" i="9"/>
  <c r="O20" i="9"/>
  <c r="O21" i="9"/>
  <c r="O22" i="9"/>
  <c r="O23" i="9"/>
  <c r="O24" i="9"/>
  <c r="O25" i="9"/>
  <c r="O13" i="9"/>
  <c r="Q12" i="9"/>
  <c r="P12" i="9"/>
  <c r="H15" i="1"/>
  <c r="J15" i="1" s="1"/>
  <c r="H17" i="1"/>
  <c r="J17" i="1" s="1"/>
  <c r="H19" i="1"/>
  <c r="J19" i="1" s="1"/>
  <c r="H21" i="1"/>
  <c r="J21" i="1" s="1"/>
  <c r="H23" i="1"/>
  <c r="J23" i="1" s="1"/>
  <c r="H25" i="1"/>
  <c r="J25" i="1" s="1"/>
  <c r="H27" i="1"/>
  <c r="J27" i="1" s="1"/>
  <c r="H29" i="1"/>
  <c r="J29" i="1" s="1"/>
  <c r="H31" i="1"/>
  <c r="J31" i="1" s="1"/>
  <c r="H33" i="1"/>
  <c r="J33" i="1" s="1"/>
  <c r="H35" i="1"/>
  <c r="J35" i="1" s="1"/>
  <c r="H13" i="1"/>
  <c r="J13" i="1" s="1"/>
  <c r="K11" i="1"/>
  <c r="I11" i="1"/>
  <c r="O12" i="9" l="1"/>
  <c r="P12" i="3"/>
  <c r="P14" i="2"/>
  <c r="I14" i="2"/>
  <c r="J18" i="2" s="1"/>
  <c r="M14" i="2"/>
  <c r="N20" i="2" s="1"/>
  <c r="L16" i="2"/>
  <c r="L17" i="2"/>
  <c r="L18" i="2"/>
  <c r="L19" i="2"/>
  <c r="L20" i="2"/>
  <c r="L21" i="2"/>
  <c r="L22" i="2"/>
  <c r="O65" i="7"/>
  <c r="O46" i="7"/>
  <c r="O27" i="7"/>
  <c r="H54" i="6"/>
  <c r="D54" i="6"/>
  <c r="F53" i="5"/>
  <c r="H53" i="5"/>
  <c r="L14" i="2" l="1"/>
  <c r="N22" i="2"/>
  <c r="N21" i="2"/>
  <c r="N19" i="2"/>
  <c r="N18" i="2"/>
  <c r="N17" i="2"/>
  <c r="J20" i="2"/>
  <c r="J19" i="2"/>
  <c r="J16" i="2"/>
  <c r="J21" i="2"/>
  <c r="J17" i="2"/>
  <c r="J22" i="2"/>
  <c r="L14" i="9"/>
  <c r="L15" i="9"/>
  <c r="L16" i="9"/>
  <c r="L17" i="9"/>
  <c r="L18" i="9"/>
  <c r="L19" i="9"/>
  <c r="L20" i="9"/>
  <c r="L21" i="9"/>
  <c r="L22" i="9"/>
  <c r="L23" i="9"/>
  <c r="L24" i="9"/>
  <c r="L25" i="9"/>
  <c r="L13" i="9"/>
  <c r="N12" i="9"/>
  <c r="M12" i="9"/>
  <c r="L12" i="9" s="1"/>
  <c r="M12" i="3"/>
  <c r="N20" i="3" s="1"/>
  <c r="C35" i="1"/>
  <c r="G35" i="1" s="1"/>
  <c r="C33" i="1"/>
  <c r="E33" i="1" s="1"/>
  <c r="C31" i="1"/>
  <c r="E31" i="1" s="1"/>
  <c r="C29" i="1"/>
  <c r="E29" i="1" s="1"/>
  <c r="C27" i="1"/>
  <c r="E27" i="1" s="1"/>
  <c r="C25" i="1"/>
  <c r="G25" i="1" s="1"/>
  <c r="C23" i="1"/>
  <c r="E23" i="1" s="1"/>
  <c r="C21" i="1"/>
  <c r="G21" i="1" s="1"/>
  <c r="C19" i="1"/>
  <c r="G19" i="1" s="1"/>
  <c r="C17" i="1"/>
  <c r="G17" i="1" s="1"/>
  <c r="C15" i="1"/>
  <c r="G15" i="1" s="1"/>
  <c r="C13" i="1"/>
  <c r="E13" i="1" s="1"/>
  <c r="F11" i="1"/>
  <c r="D11" i="1"/>
  <c r="N14" i="2" l="1"/>
  <c r="G33" i="1"/>
  <c r="E35" i="1"/>
  <c r="E25" i="1"/>
  <c r="N13" i="3"/>
  <c r="N14" i="3"/>
  <c r="N19" i="3"/>
  <c r="N15" i="3"/>
  <c r="N16" i="3"/>
  <c r="N17" i="3"/>
  <c r="G27" i="1"/>
  <c r="E21" i="1"/>
  <c r="E17" i="1"/>
  <c r="G31" i="1"/>
  <c r="G29" i="1"/>
  <c r="E15" i="1"/>
  <c r="E19" i="1"/>
  <c r="G23" i="1"/>
  <c r="J14" i="2"/>
  <c r="L20" i="3"/>
  <c r="L19" i="3"/>
  <c r="L17" i="3"/>
  <c r="L16" i="3"/>
  <c r="L15" i="3"/>
  <c r="L14" i="3"/>
  <c r="L13" i="3"/>
  <c r="F52" i="5"/>
  <c r="H52" i="5"/>
  <c r="D53" i="6"/>
  <c r="O64" i="7"/>
  <c r="O45" i="7"/>
  <c r="O26" i="7"/>
  <c r="I14" i="9"/>
  <c r="I15" i="9"/>
  <c r="I16" i="9"/>
  <c r="I17" i="9"/>
  <c r="I18" i="9"/>
  <c r="I19" i="9"/>
  <c r="I20" i="9"/>
  <c r="I21" i="9"/>
  <c r="I22" i="9"/>
  <c r="I23" i="9"/>
  <c r="I24" i="9"/>
  <c r="I25" i="9"/>
  <c r="I13" i="9"/>
  <c r="K12" i="9"/>
  <c r="J12" i="9"/>
  <c r="I12" i="9" l="1"/>
  <c r="L12" i="3"/>
  <c r="N12" i="3"/>
  <c r="F51" i="5"/>
  <c r="H51" i="5"/>
  <c r="O63" i="7"/>
  <c r="O44" i="7"/>
  <c r="O25" i="7"/>
  <c r="D52" i="6"/>
  <c r="F15" i="9"/>
  <c r="F16" i="9"/>
  <c r="F17" i="9"/>
  <c r="F18" i="9"/>
  <c r="F19" i="9"/>
  <c r="F20" i="9"/>
  <c r="F21" i="9"/>
  <c r="F22" i="9"/>
  <c r="F23" i="9"/>
  <c r="F24" i="9"/>
  <c r="F25" i="9"/>
  <c r="F13" i="9"/>
  <c r="I12" i="3"/>
  <c r="J16" i="3" s="1"/>
  <c r="C12" i="3"/>
  <c r="F13" i="3" s="1"/>
  <c r="E12" i="3"/>
  <c r="G12" i="3"/>
  <c r="D51" i="6"/>
  <c r="H50" i="5"/>
  <c r="F50" i="5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D12" i="9"/>
  <c r="E12" i="9"/>
  <c r="O62" i="7"/>
  <c r="O43" i="7"/>
  <c r="O24" i="7"/>
  <c r="O61" i="7"/>
  <c r="O42" i="7"/>
  <c r="O23" i="7"/>
  <c r="D50" i="6"/>
  <c r="F49" i="5"/>
  <c r="H49" i="5"/>
  <c r="O60" i="7"/>
  <c r="O41" i="7"/>
  <c r="O22" i="7"/>
  <c r="F48" i="5"/>
  <c r="H48" i="5"/>
  <c r="D47" i="6"/>
  <c r="D45" i="6"/>
  <c r="D46" i="6"/>
  <c r="D44" i="6"/>
  <c r="O40" i="7"/>
  <c r="O59" i="7"/>
  <c r="O21" i="7"/>
  <c r="F47" i="5"/>
  <c r="H47" i="5"/>
  <c r="O58" i="7"/>
  <c r="O39" i="7"/>
  <c r="O20" i="7"/>
  <c r="H45" i="5"/>
  <c r="F45" i="5"/>
  <c r="H44" i="5"/>
  <c r="F44" i="5"/>
  <c r="O57" i="7"/>
  <c r="O38" i="7"/>
  <c r="O19" i="7"/>
  <c r="H43" i="5"/>
  <c r="H42" i="5"/>
  <c r="H41" i="5"/>
  <c r="H39" i="5"/>
  <c r="H38" i="5"/>
  <c r="H37" i="5"/>
  <c r="H36" i="5"/>
  <c r="H35" i="5"/>
  <c r="H33" i="5"/>
  <c r="H32" i="5"/>
  <c r="H31" i="5"/>
  <c r="H30" i="5"/>
  <c r="H29" i="5"/>
  <c r="H27" i="5"/>
  <c r="H26" i="5"/>
  <c r="H25" i="5"/>
  <c r="H24" i="5"/>
  <c r="H23" i="5"/>
  <c r="H21" i="5"/>
  <c r="H20" i="5"/>
  <c r="H19" i="5"/>
  <c r="H18" i="5"/>
  <c r="H17" i="5"/>
  <c r="H15" i="5"/>
  <c r="H14" i="5"/>
  <c r="H13" i="5"/>
  <c r="H12" i="5"/>
  <c r="H11" i="5"/>
  <c r="F43" i="5"/>
  <c r="F42" i="5"/>
  <c r="F41" i="5"/>
  <c r="F39" i="5"/>
  <c r="F38" i="5"/>
  <c r="F37" i="5"/>
  <c r="F36" i="5"/>
  <c r="F35" i="5"/>
  <c r="F33" i="5"/>
  <c r="F32" i="5"/>
  <c r="F31" i="5"/>
  <c r="F30" i="5"/>
  <c r="F29" i="5"/>
  <c r="F27" i="5"/>
  <c r="F26" i="5"/>
  <c r="F25" i="5"/>
  <c r="F24" i="5"/>
  <c r="F23" i="5"/>
  <c r="F21" i="5"/>
  <c r="F20" i="5"/>
  <c r="F19" i="5"/>
  <c r="F18" i="5"/>
  <c r="F17" i="5"/>
  <c r="F15" i="5"/>
  <c r="F14" i="5"/>
  <c r="F13" i="5"/>
  <c r="F12" i="5"/>
  <c r="F11" i="5"/>
  <c r="O37" i="7"/>
  <c r="O18" i="7"/>
  <c r="O56" i="7"/>
  <c r="O55" i="7"/>
  <c r="D43" i="6"/>
  <c r="O54" i="7"/>
  <c r="K53" i="7"/>
  <c r="J53" i="7"/>
  <c r="I53" i="7"/>
  <c r="H53" i="7"/>
  <c r="G53" i="7"/>
  <c r="F53" i="7"/>
  <c r="O52" i="7"/>
  <c r="O51" i="7"/>
  <c r="O36" i="7"/>
  <c r="O33" i="7"/>
  <c r="O32" i="7"/>
  <c r="O17" i="7"/>
  <c r="O16" i="7"/>
  <c r="O15" i="7"/>
  <c r="O14" i="7"/>
  <c r="O13" i="7"/>
  <c r="D37" i="6"/>
  <c r="D35" i="6"/>
  <c r="D34" i="6"/>
  <c r="D33" i="6"/>
  <c r="D32" i="6"/>
  <c r="D31" i="6"/>
  <c r="D29" i="6"/>
  <c r="D27" i="6"/>
  <c r="D26" i="6"/>
  <c r="D25" i="6"/>
  <c r="D24" i="6"/>
  <c r="D22" i="6"/>
  <c r="D21" i="6"/>
  <c r="D20" i="6"/>
  <c r="D19" i="6"/>
  <c r="D18" i="6"/>
  <c r="D16" i="6"/>
  <c r="D15" i="6"/>
  <c r="D14" i="6"/>
  <c r="D13" i="6"/>
  <c r="D11" i="6"/>
  <c r="O53" i="7" l="1"/>
  <c r="C12" i="9"/>
  <c r="F20" i="3"/>
  <c r="F14" i="3"/>
  <c r="F17" i="3"/>
  <c r="D20" i="3"/>
  <c r="D16" i="3"/>
  <c r="D14" i="3"/>
  <c r="J20" i="3"/>
  <c r="H15" i="3"/>
  <c r="H17" i="3"/>
  <c r="H19" i="3"/>
  <c r="H16" i="3"/>
  <c r="F15" i="3"/>
  <c r="D13" i="3"/>
  <c r="J14" i="3"/>
  <c r="D15" i="3"/>
  <c r="D17" i="3"/>
  <c r="H13" i="3"/>
  <c r="F19" i="3"/>
  <c r="H20" i="3"/>
  <c r="D19" i="3"/>
  <c r="F16" i="3"/>
  <c r="H14" i="3"/>
  <c r="J15" i="3"/>
  <c r="F14" i="9"/>
  <c r="G12" i="9"/>
  <c r="H12" i="9"/>
  <c r="J13" i="3"/>
  <c r="J19" i="3"/>
  <c r="J12" i="3" l="1"/>
  <c r="D12" i="3"/>
  <c r="F12" i="9"/>
  <c r="G13" i="1" l="1"/>
  <c r="C11" i="1" l="1"/>
  <c r="E11" i="1" s="1"/>
  <c r="G11" i="1" l="1"/>
  <c r="L15" i="1"/>
  <c r="L25" i="1"/>
  <c r="L33" i="1"/>
  <c r="L35" i="1"/>
  <c r="L17" i="1"/>
  <c r="L19" i="1"/>
  <c r="L21" i="1"/>
  <c r="L31" i="1"/>
  <c r="L27" i="1"/>
  <c r="L23" i="1"/>
  <c r="L29" i="1"/>
  <c r="L13" i="1"/>
  <c r="H11" i="1" l="1"/>
  <c r="J11" i="1" l="1"/>
  <c r="L11" i="1"/>
</calcChain>
</file>

<file path=xl/sharedStrings.xml><?xml version="1.0" encoding="utf-8"?>
<sst xmlns="http://schemas.openxmlformats.org/spreadsheetml/2006/main" count="355" uniqueCount="114">
  <si>
    <t>Total Number</t>
  </si>
  <si>
    <t>Female</t>
  </si>
  <si>
    <t>Male</t>
  </si>
  <si>
    <t>Number</t>
  </si>
  <si>
    <t>Percent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</si>
  <si>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</si>
  <si>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</si>
  <si>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</si>
  <si>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</si>
  <si>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</si>
  <si>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</si>
  <si>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</si>
  <si>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</si>
  <si>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</si>
  <si>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</si>
  <si>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</si>
  <si>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</si>
  <si>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</si>
  <si>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Not Stated</t>
  </si>
  <si>
    <t xml:space="preserve"> Total</t>
  </si>
  <si>
    <t xml:space="preserve">      &lt;15</t>
  </si>
  <si>
    <t>15 - 19</t>
  </si>
  <si>
    <t>20 - 24</t>
  </si>
  <si>
    <t>25 - 29</t>
  </si>
  <si>
    <t>30 - 34</t>
  </si>
  <si>
    <t>35 - 39</t>
  </si>
  <si>
    <t>Marital Status</t>
  </si>
  <si>
    <t>Married</t>
  </si>
  <si>
    <t>Marriage Annulled</t>
  </si>
  <si>
    <t>Separated</t>
  </si>
  <si>
    <t>Divorced</t>
  </si>
  <si>
    <t>Widowed</t>
  </si>
  <si>
    <t>Never Married</t>
  </si>
  <si>
    <t xml:space="preserve">Not Stated </t>
  </si>
  <si>
    <r>
      <rPr>
        <b/>
        <sz val="10"/>
        <rFont val="Arial"/>
        <family val="2"/>
      </rPr>
      <t>Source:</t>
    </r>
    <r>
      <rPr>
        <sz val="10"/>
        <color theme="1"/>
        <rFont val="Arial"/>
        <family val="2"/>
      </rPr>
      <t xml:space="preserve"> General Registry</t>
    </r>
  </si>
  <si>
    <t>Mid-Year</t>
  </si>
  <si>
    <t>Births</t>
  </si>
  <si>
    <t>Deaths</t>
  </si>
  <si>
    <t>Year</t>
  </si>
  <si>
    <t>Population</t>
  </si>
  <si>
    <t>Rate</t>
  </si>
  <si>
    <t>Note:</t>
  </si>
  <si>
    <t>Resident Marriages</t>
  </si>
  <si>
    <t xml:space="preserve"> Marriage Rate</t>
  </si>
  <si>
    <t>Divorces Filed</t>
  </si>
  <si>
    <r>
      <t>Divorces</t>
    </r>
    <r>
      <rPr>
        <b/>
        <vertAlign val="superscript"/>
        <sz val="10"/>
        <rFont val="Arial"/>
        <family val="2"/>
      </rPr>
      <t xml:space="preserve"> </t>
    </r>
    <r>
      <rPr>
        <b/>
        <sz val="10"/>
        <rFont val="Arial"/>
        <family val="2"/>
      </rPr>
      <t>Granted</t>
    </r>
  </si>
  <si>
    <t xml:space="preserve">. .   </t>
  </si>
  <si>
    <t xml:space="preserve">. .  </t>
  </si>
  <si>
    <t xml:space="preserve">Resident marriages mean that either bride, groom or both are residents </t>
  </si>
  <si>
    <t>Rates are expressed as per thousand of the  mid-year population</t>
  </si>
  <si>
    <r>
      <rPr>
        <b/>
        <sz val="10"/>
        <rFont val="Arial"/>
        <family val="2"/>
      </rPr>
      <t>Source:</t>
    </r>
    <r>
      <rPr>
        <sz val="10"/>
        <color theme="1"/>
        <rFont val="Arial"/>
        <family val="2"/>
      </rPr>
      <t xml:space="preserve"> General Registry, Judicial Department </t>
    </r>
  </si>
  <si>
    <t xml:space="preserve">Jan </t>
  </si>
  <si>
    <t>Feb</t>
  </si>
  <si>
    <t>Mar</t>
  </si>
  <si>
    <t xml:space="preserve">May </t>
  </si>
  <si>
    <t>Aug</t>
  </si>
  <si>
    <t>Sept</t>
  </si>
  <si>
    <t xml:space="preserve">Oct </t>
  </si>
  <si>
    <t>Nov</t>
  </si>
  <si>
    <t>Dec</t>
  </si>
  <si>
    <t>Marriages</t>
  </si>
  <si>
    <t>2.06</t>
  </si>
  <si>
    <t>2.07</t>
  </si>
  <si>
    <t>40 - 44</t>
  </si>
  <si>
    <t>..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</si>
  <si>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General Registry</t>
    </r>
  </si>
  <si>
    <t>Crude birth and death rates are expressed as per thousand of the mid-year population</t>
  </si>
  <si>
    <t>From 1997, figures on deaths include all three Islands</t>
  </si>
  <si>
    <t>Starting 2009, resident deaths outside of the Islands but buried in the Islands are included in total deaths</t>
  </si>
  <si>
    <t>2.05a</t>
  </si>
  <si>
    <t>45 - 49</t>
  </si>
  <si>
    <r>
      <t xml:space="preserve">Source: </t>
    </r>
    <r>
      <rPr>
        <sz val="10"/>
        <rFont val="Arial"/>
        <family val="2"/>
      </rPr>
      <t xml:space="preserve">General Registry </t>
    </r>
  </si>
  <si>
    <r>
      <rPr>
        <b/>
        <sz val="10"/>
        <rFont val="Arial"/>
        <family val="2"/>
      </rPr>
      <t>Source:</t>
    </r>
    <r>
      <rPr>
        <sz val="10"/>
        <color theme="1"/>
        <rFont val="Arial"/>
        <family val="2"/>
      </rPr>
      <t xml:space="preserve"> General Registry </t>
    </r>
  </si>
  <si>
    <t>&lt;15</t>
  </si>
  <si>
    <t>16-17</t>
  </si>
  <si>
    <t>18-19</t>
  </si>
  <si>
    <t>20-24</t>
  </si>
  <si>
    <t>25-29</t>
  </si>
  <si>
    <t>30-34</t>
  </si>
  <si>
    <t>35-39</t>
  </si>
  <si>
    <t>40-49</t>
  </si>
  <si>
    <t>50-59</t>
  </si>
  <si>
    <t>60-69</t>
  </si>
  <si>
    <t>70-79</t>
  </si>
  <si>
    <t>80-89</t>
  </si>
  <si>
    <t>90+</t>
  </si>
  <si>
    <t>STATISTICAL COMPENDIUM 2012</t>
  </si>
  <si>
    <t>2.05b</t>
  </si>
  <si>
    <t xml:space="preserve"> Infant Death Rates, 2002 - 2015</t>
  </si>
  <si>
    <t>Core Data</t>
  </si>
  <si>
    <t>Infant mortality rate (per 1,000 live births)</t>
  </si>
  <si>
    <t>Neonatal mortality rate (per 1,000 live births)</t>
  </si>
  <si>
    <t>Perinatal mortality (per 1,000 live births)</t>
  </si>
  <si>
    <t>7.0</t>
  </si>
  <si>
    <t>Infant Mortality Rate: The number of deaths of children under one year of age in a given year, expressed per 1,000 live births.</t>
  </si>
  <si>
    <t>Perinatal Mortality Rate: The number of deaths of an infant after 22 weeks of gestation and before 7 days of life, expressed per 1,000 live births.</t>
  </si>
  <si>
    <t>Neo-natal Mortality rate: The number of deaths of children under 28 days of age, expressed per 1,000 live births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</si>
  <si>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Health Services Authority (HSA)</t>
    </r>
  </si>
  <si>
    <t>Infant Death Rates, 2002-2017</t>
  </si>
  <si>
    <t>Infant Mortality Rates, 2012 - 2012</t>
  </si>
  <si>
    <t>Source: Health Services Authority</t>
  </si>
  <si>
    <t>Civil Partnership</t>
  </si>
  <si>
    <t>Civil Partnership rate</t>
  </si>
  <si>
    <t>Civil Partnership figures introduced in 2021</t>
  </si>
  <si>
    <t>Compendium of Statistics 2022</t>
  </si>
  <si>
    <t>Infant Death Rates, 2002-2023</t>
  </si>
  <si>
    <t>Compendium of Statistics 2024</t>
  </si>
  <si>
    <t>Live Births by Sex and Month, 2021-2024</t>
  </si>
  <si>
    <t>Live Births by Age of Mother, 2016 - 2024</t>
  </si>
  <si>
    <t>Live Births by Marital Status of Mother, 2016-2024</t>
  </si>
  <si>
    <t>Number of Deaths by Age Group and Sex, 2018-2024</t>
  </si>
  <si>
    <t>Resident Births and Deaths, 1985 -  2024</t>
  </si>
  <si>
    <t>Resident Marriages and Divorces, 1985 -  2024</t>
  </si>
  <si>
    <t>Births, Deaths and Resident Marriages by Month, 2007-2024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</si>
</sst>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  <numFmt numFmtId="167" formatCode="_(* #,##0.0_);_(* \(#,##0.0\);_(* &quot;-&quot;?_);_(@_)"/>
    <numFmt numFmtId="168" formatCode="#,##0.0_);\(#,##0.0\)"/>
    <numFmt numFmtId="169" formatCode="_-* #,##0_-;\-* #,##0_-;_-* &quot;-&quot;??_-;_-@_-"/>
    <numFmt numFmtId="170" formatCode="########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9"/>
      <color theme="1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Protection="0"/>
    <xf numFmtId="0" fontId="4" fillId="0" borderId="0" applyAlignment="0" applyProtection="0"/>
    <xf numFmtId="0" fontId="10" fillId="0" borderId="0"/>
    <xf numFmtId="0" fontId="11" fillId="0" borderId="0"/>
    <xf numFmtId="0" fontId="4" fillId="0" borderId="0"/>
  </cellStyleXfs>
  <cellXfs count="256">
    <xf numFmtId="0" fontId="0" fillId="0" borderId="0" xfId="0"/>
    <xf numFmtId="0" fontId="8" fillId="0" borderId="0" xfId="0" applyFont="1" applyFill="1"/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3" xfId="0" applyFont="1" applyFill="1" applyBorder="1"/>
    <xf numFmtId="0" fontId="2" fillId="2" borderId="0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/>
    </xf>
    <xf numFmtId="164" fontId="2" fillId="2" borderId="13" xfId="0" applyNumberFormat="1" applyFont="1" applyFill="1" applyBorder="1"/>
    <xf numFmtId="0" fontId="2" fillId="3" borderId="0" xfId="0" applyFont="1" applyFill="1" applyAlignment="1">
      <alignment horizontal="centerContinuous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3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1" xfId="0" applyFont="1" applyFill="1" applyBorder="1" applyAlignment="1">
      <alignment horizontal="left"/>
    </xf>
    <xf numFmtId="0" fontId="3" fillId="2" borderId="13" xfId="0" applyFont="1" applyFill="1" applyBorder="1"/>
    <xf numFmtId="0" fontId="2" fillId="2" borderId="9" xfId="0" applyFont="1" applyFill="1" applyBorder="1"/>
    <xf numFmtId="0" fontId="8" fillId="2" borderId="5" xfId="0" applyFont="1" applyFill="1" applyBorder="1" applyAlignment="1">
      <alignment horizontal="center"/>
    </xf>
    <xf numFmtId="0" fontId="0" fillId="2" borderId="0" xfId="0" applyFill="1"/>
    <xf numFmtId="0" fontId="3" fillId="2" borderId="6" xfId="0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7" xfId="0" applyFont="1" applyFill="1" applyBorder="1"/>
    <xf numFmtId="0" fontId="2" fillId="2" borderId="9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3" fillId="0" borderId="0" xfId="0" applyFont="1"/>
    <xf numFmtId="164" fontId="2" fillId="2" borderId="0" xfId="0" applyNumberFormat="1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164" fontId="2" fillId="2" borderId="18" xfId="0" applyNumberFormat="1" applyFont="1" applyFill="1" applyBorder="1"/>
    <xf numFmtId="164" fontId="2" fillId="2" borderId="19" xfId="0" applyNumberFormat="1" applyFont="1" applyFill="1" applyBorder="1"/>
    <xf numFmtId="164" fontId="2" fillId="2" borderId="1" xfId="0" applyNumberFormat="1" applyFont="1" applyFill="1" applyBorder="1"/>
    <xf numFmtId="0" fontId="2" fillId="2" borderId="18" xfId="0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4" fontId="2" fillId="2" borderId="9" xfId="0" applyNumberFormat="1" applyFont="1" applyFill="1" applyBorder="1"/>
    <xf numFmtId="0" fontId="0" fillId="2" borderId="0" xfId="0" applyFill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0" borderId="0" xfId="0" applyFont="1" applyFill="1"/>
    <xf numFmtId="2" fontId="3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2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2" fillId="0" borderId="1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1" fontId="3" fillId="0" borderId="18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" fontId="3" fillId="0" borderId="13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" fontId="2" fillId="0" borderId="13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6" fontId="4" fillId="0" borderId="14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center"/>
    </xf>
    <xf numFmtId="0" fontId="2" fillId="0" borderId="12" xfId="0" applyNumberFormat="1" applyFont="1" applyFill="1" applyBorder="1" applyAlignment="1">
      <alignment horizontal="left"/>
    </xf>
    <xf numFmtId="41" fontId="4" fillId="0" borderId="19" xfId="2" applyNumberFormat="1" applyFont="1" applyFill="1" applyBorder="1" applyAlignment="1">
      <alignment horizontal="center"/>
    </xf>
    <xf numFmtId="41" fontId="4" fillId="0" borderId="1" xfId="2" applyNumberFormat="1" applyFont="1" applyFill="1" applyBorder="1" applyAlignment="1">
      <alignment horizontal="center"/>
    </xf>
    <xf numFmtId="41" fontId="4" fillId="0" borderId="9" xfId="2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Font="1" applyFill="1" applyAlignment="1"/>
    <xf numFmtId="0" fontId="4" fillId="0" borderId="0" xfId="0" applyFont="1" applyFill="1" applyAlignment="1"/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5" fontId="4" fillId="0" borderId="13" xfId="1" quotePrefix="1" applyNumberFormat="1" applyFont="1" applyFill="1" applyBorder="1" applyAlignment="1">
      <alignment horizontal="center"/>
    </xf>
    <xf numFmtId="166" fontId="2" fillId="0" borderId="0" xfId="1" quotePrefix="1" applyNumberFormat="1" applyFont="1" applyFill="1" applyBorder="1" applyAlignment="1">
      <alignment horizontal="center"/>
    </xf>
    <xf numFmtId="166" fontId="2" fillId="0" borderId="13" xfId="1" quotePrefix="1" applyNumberFormat="1" applyFont="1" applyFill="1" applyBorder="1" applyAlignment="1">
      <alignment horizontal="center"/>
    </xf>
    <xf numFmtId="165" fontId="2" fillId="0" borderId="13" xfId="1" quotePrefix="1" applyNumberFormat="1" applyFont="1" applyFill="1" applyBorder="1" applyAlignment="1">
      <alignment horizontal="center"/>
    </xf>
    <xf numFmtId="165" fontId="2" fillId="0" borderId="13" xfId="1" applyNumberFormat="1" applyFont="1" applyFill="1" applyBorder="1" applyAlignment="1">
      <alignment horizontal="center"/>
    </xf>
    <xf numFmtId="16" fontId="4" fillId="0" borderId="0" xfId="0" applyNumberFormat="1" applyFont="1" applyFill="1" applyBorder="1" applyAlignment="1">
      <alignment horizontal="center"/>
    </xf>
    <xf numFmtId="165" fontId="4" fillId="0" borderId="13" xfId="1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/>
    </xf>
    <xf numFmtId="165" fontId="2" fillId="0" borderId="9" xfId="1" applyNumberFormat="1" applyFont="1" applyFill="1" applyBorder="1" applyAlignment="1">
      <alignment horizontal="center"/>
    </xf>
    <xf numFmtId="166" fontId="2" fillId="0" borderId="1" xfId="1" quotePrefix="1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Continuous"/>
    </xf>
    <xf numFmtId="0" fontId="0" fillId="0" borderId="0" xfId="0" applyFill="1"/>
    <xf numFmtId="0" fontId="3" fillId="0" borderId="1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/>
    </xf>
    <xf numFmtId="0" fontId="3" fillId="0" borderId="13" xfId="0" applyFont="1" applyFill="1" applyBorder="1" applyAlignment="1">
      <alignment vertical="center"/>
    </xf>
    <xf numFmtId="164" fontId="8" fillId="0" borderId="0" xfId="0" applyNumberFormat="1" applyFont="1" applyFill="1" applyAlignment="1"/>
    <xf numFmtId="1" fontId="8" fillId="0" borderId="13" xfId="0" applyNumberFormat="1" applyFont="1" applyFill="1" applyBorder="1" applyAlignment="1"/>
    <xf numFmtId="16" fontId="4" fillId="0" borderId="0" xfId="0" applyNumberFormat="1" applyFont="1" applyFill="1" applyAlignment="1">
      <alignment horizontal="left"/>
    </xf>
    <xf numFmtId="0" fontId="4" fillId="0" borderId="13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/>
    <xf numFmtId="165" fontId="4" fillId="0" borderId="13" xfId="2" applyNumberFormat="1" applyFont="1" applyFill="1" applyBorder="1" applyAlignment="1"/>
    <xf numFmtId="16" fontId="4" fillId="0" borderId="1" xfId="0" applyNumberFormat="1" applyFont="1" applyFill="1" applyBorder="1" applyAlignment="1">
      <alignment horizontal="left"/>
    </xf>
    <xf numFmtId="0" fontId="4" fillId="0" borderId="9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3" xfId="0" applyFont="1" applyFill="1" applyBorder="1" applyAlignment="1"/>
    <xf numFmtId="0" fontId="3" fillId="0" borderId="3" xfId="0" applyFont="1" applyFill="1" applyBorder="1" applyAlignment="1"/>
    <xf numFmtId="165" fontId="3" fillId="0" borderId="13" xfId="0" applyNumberFormat="1" applyFont="1" applyFill="1" applyBorder="1" applyAlignment="1"/>
    <xf numFmtId="165" fontId="3" fillId="0" borderId="13" xfId="2" applyNumberFormat="1" applyFont="1" applyFill="1" applyBorder="1" applyAlignment="1"/>
    <xf numFmtId="165" fontId="3" fillId="0" borderId="13" xfId="2" applyNumberFormat="1" applyFont="1" applyFill="1" applyBorder="1" applyAlignment="1">
      <alignment horizontal="left"/>
    </xf>
    <xf numFmtId="16" fontId="4" fillId="0" borderId="0" xfId="0" applyNumberFormat="1" applyFont="1" applyFill="1" applyBorder="1" applyAlignment="1">
      <alignment horizontal="left"/>
    </xf>
    <xf numFmtId="165" fontId="4" fillId="0" borderId="13" xfId="1" applyNumberFormat="1" applyFont="1" applyFill="1" applyBorder="1" applyAlignment="1"/>
    <xf numFmtId="170" fontId="12" fillId="0" borderId="13" xfId="0" applyNumberFormat="1" applyFont="1" applyFill="1" applyBorder="1" applyAlignment="1">
      <alignment vertical="top"/>
    </xf>
    <xf numFmtId="170" fontId="12" fillId="0" borderId="13" xfId="0" applyNumberFormat="1" applyFont="1" applyFill="1" applyBorder="1" applyAlignment="1">
      <alignment horizontal="right" vertical="top"/>
    </xf>
    <xf numFmtId="165" fontId="3" fillId="0" borderId="13" xfId="0" applyNumberFormat="1" applyFont="1" applyFill="1" applyBorder="1" applyAlignment="1">
      <alignment horizontal="right"/>
    </xf>
    <xf numFmtId="170" fontId="12" fillId="0" borderId="13" xfId="5" applyNumberFormat="1" applyFont="1" applyFill="1" applyBorder="1" applyAlignment="1">
      <alignment vertical="top"/>
    </xf>
    <xf numFmtId="170" fontId="12" fillId="0" borderId="13" xfId="5" applyNumberFormat="1" applyFont="1" applyFill="1" applyBorder="1" applyAlignment="1">
      <alignment horizontal="right" vertical="top"/>
    </xf>
    <xf numFmtId="165" fontId="3" fillId="0" borderId="19" xfId="0" applyNumberFormat="1" applyFont="1" applyFill="1" applyBorder="1" applyAlignment="1"/>
    <xf numFmtId="165" fontId="4" fillId="0" borderId="9" xfId="1" applyNumberFormat="1" applyFont="1" applyFill="1" applyBorder="1" applyAlignment="1"/>
    <xf numFmtId="165" fontId="4" fillId="0" borderId="9" xfId="2" applyNumberFormat="1" applyFont="1" applyFill="1" applyBorder="1" applyAlignment="1"/>
    <xf numFmtId="170" fontId="12" fillId="0" borderId="9" xfId="5" applyNumberFormat="1" applyFont="1" applyFill="1" applyBorder="1" applyAlignment="1">
      <alignment vertical="top"/>
    </xf>
    <xf numFmtId="170" fontId="12" fillId="0" borderId="9" xfId="5" applyNumberFormat="1" applyFont="1" applyFill="1" applyBorder="1" applyAlignment="1">
      <alignment horizontal="right" vertical="top"/>
    </xf>
    <xf numFmtId="49" fontId="3" fillId="0" borderId="0" xfId="0" applyNumberFormat="1" applyFont="1" applyFill="1" applyAlignment="1">
      <alignment horizontal="left"/>
    </xf>
    <xf numFmtId="0" fontId="3" fillId="0" borderId="2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16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0" fontId="3" fillId="0" borderId="9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165" fontId="2" fillId="0" borderId="0" xfId="1" applyNumberFormat="1" applyFont="1" applyFill="1"/>
    <xf numFmtId="165" fontId="4" fillId="0" borderId="13" xfId="1" applyNumberFormat="1" applyFont="1" applyFill="1" applyBorder="1"/>
    <xf numFmtId="166" fontId="4" fillId="0" borderId="14" xfId="1" applyNumberFormat="1" applyFont="1" applyFill="1" applyBorder="1"/>
    <xf numFmtId="165" fontId="4" fillId="0" borderId="0" xfId="1" applyNumberFormat="1" applyFont="1" applyFill="1"/>
    <xf numFmtId="166" fontId="4" fillId="0" borderId="0" xfId="1" applyNumberFormat="1" applyFont="1" applyFill="1"/>
    <xf numFmtId="167" fontId="2" fillId="0" borderId="0" xfId="0" applyNumberFormat="1" applyFont="1" applyFill="1"/>
    <xf numFmtId="165" fontId="4" fillId="0" borderId="0" xfId="1" applyNumberFormat="1" applyFont="1" applyFill="1" applyAlignment="1"/>
    <xf numFmtId="0" fontId="2" fillId="0" borderId="0" xfId="0" applyFont="1" applyFill="1" applyBorder="1" applyAlignment="1">
      <alignment horizontal="right"/>
    </xf>
    <xf numFmtId="165" fontId="4" fillId="0" borderId="0" xfId="1" applyNumberFormat="1" applyFont="1" applyFill="1" applyBorder="1"/>
    <xf numFmtId="166" fontId="4" fillId="0" borderId="0" xfId="1" applyNumberFormat="1" applyFont="1" applyFill="1" applyBorder="1"/>
    <xf numFmtId="0" fontId="6" fillId="0" borderId="0" xfId="0" applyFont="1" applyFill="1" applyBorder="1" applyAlignment="1">
      <alignment horizontal="right"/>
    </xf>
    <xf numFmtId="165" fontId="6" fillId="0" borderId="0" xfId="1" applyNumberFormat="1" applyFont="1" applyFill="1" applyBorder="1" applyAlignment="1">
      <alignment horizontal="center"/>
    </xf>
    <xf numFmtId="0" fontId="3" fillId="0" borderId="0" xfId="0" applyFont="1" applyFill="1" applyBorder="1"/>
    <xf numFmtId="0" fontId="6" fillId="0" borderId="0" xfId="0" applyFont="1" applyFill="1" applyBorder="1"/>
    <xf numFmtId="165" fontId="2" fillId="0" borderId="14" xfId="1" applyNumberFormat="1" applyFont="1" applyFill="1" applyBorder="1"/>
    <xf numFmtId="165" fontId="2" fillId="0" borderId="0" xfId="1" applyNumberFormat="1" applyFont="1" applyFill="1" applyBorder="1"/>
    <xf numFmtId="0" fontId="3" fillId="0" borderId="1" xfId="0" applyFont="1" applyFill="1" applyBorder="1"/>
    <xf numFmtId="0" fontId="2" fillId="0" borderId="1" xfId="0" applyFont="1" applyFill="1" applyBorder="1"/>
    <xf numFmtId="165" fontId="2" fillId="0" borderId="1" xfId="1" applyNumberFormat="1" applyFont="1" applyFill="1" applyBorder="1"/>
    <xf numFmtId="165" fontId="4" fillId="0" borderId="9" xfId="1" applyNumberFormat="1" applyFont="1" applyFill="1" applyBorder="1"/>
    <xf numFmtId="166" fontId="4" fillId="0" borderId="1" xfId="1" applyNumberFormat="1" applyFont="1" applyFill="1" applyBorder="1"/>
    <xf numFmtId="0" fontId="6" fillId="0" borderId="0" xfId="0" applyFont="1" applyFill="1" applyAlignment="1" applyProtection="1">
      <alignment horizontal="right"/>
      <protection locked="0"/>
    </xf>
    <xf numFmtId="0" fontId="9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Fill="1" applyAlignment="1">
      <alignment vertical="center"/>
    </xf>
    <xf numFmtId="0" fontId="4" fillId="0" borderId="0" xfId="0" applyFont="1" applyFill="1"/>
    <xf numFmtId="0" fontId="0" fillId="0" borderId="0" xfId="0" applyFill="1" applyBorder="1" applyAlignment="1">
      <alignment vertical="center"/>
    </xf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164" fontId="2" fillId="0" borderId="13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0" fontId="13" fillId="0" borderId="0" xfId="0" applyFont="1" applyFill="1"/>
    <xf numFmtId="49" fontId="3" fillId="0" borderId="0" xfId="0" applyNumberFormat="1" applyFont="1" applyFill="1"/>
    <xf numFmtId="0" fontId="3" fillId="0" borderId="6" xfId="0" applyFont="1" applyFill="1" applyBorder="1" applyAlignment="1">
      <alignment horizontal="center" vertical="center" wrapText="1"/>
    </xf>
    <xf numFmtId="37" fontId="2" fillId="0" borderId="0" xfId="1" applyNumberFormat="1" applyFont="1" applyFill="1" applyBorder="1"/>
    <xf numFmtId="168" fontId="2" fillId="0" borderId="0" xfId="1" applyNumberFormat="1" applyFont="1" applyFill="1" applyBorder="1"/>
    <xf numFmtId="0" fontId="6" fillId="0" borderId="0" xfId="3" applyFont="1" applyFill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/>
      <protection locked="0"/>
    </xf>
    <xf numFmtId="168" fontId="2" fillId="0" borderId="0" xfId="1" applyNumberFormat="1" applyFont="1" applyFill="1" applyBorder="1" applyAlignment="1">
      <alignment horizontal="right"/>
    </xf>
    <xf numFmtId="37" fontId="4" fillId="0" borderId="0" xfId="1" applyNumberFormat="1" applyFont="1" applyFill="1" applyBorder="1" applyAlignment="1">
      <alignment horizontal="right"/>
    </xf>
    <xf numFmtId="37" fontId="4" fillId="0" borderId="0" xfId="1" applyNumberFormat="1" applyFont="1" applyFill="1" applyBorder="1"/>
    <xf numFmtId="0" fontId="6" fillId="0" borderId="0" xfId="3" applyFont="1" applyFill="1" applyBorder="1" applyAlignment="1">
      <alignment horizontal="right"/>
    </xf>
    <xf numFmtId="0" fontId="14" fillId="0" borderId="0" xfId="0" applyFont="1" applyFill="1"/>
    <xf numFmtId="0" fontId="14" fillId="0" borderId="0" xfId="0" applyFont="1" applyFill="1" applyBorder="1"/>
    <xf numFmtId="2" fontId="2" fillId="0" borderId="0" xfId="0" applyNumberFormat="1" applyFont="1" applyFill="1" applyBorder="1" applyAlignment="1">
      <alignment horizontal="right"/>
    </xf>
    <xf numFmtId="37" fontId="4" fillId="0" borderId="1" xfId="1" applyNumberFormat="1" applyFont="1" applyFill="1" applyBorder="1"/>
    <xf numFmtId="168" fontId="2" fillId="0" borderId="1" xfId="1" applyNumberFormat="1" applyFont="1" applyFill="1" applyBorder="1"/>
    <xf numFmtId="0" fontId="2" fillId="0" borderId="1" xfId="0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0" fontId="6" fillId="0" borderId="0" xfId="0" applyFont="1" applyFill="1" applyProtection="1">
      <protection locked="0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/>
    <xf numFmtId="0" fontId="3" fillId="0" borderId="6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/>
    <xf numFmtId="0" fontId="3" fillId="0" borderId="0" xfId="0" applyFont="1" applyFill="1" applyBorder="1" applyAlignment="1"/>
    <xf numFmtId="169" fontId="4" fillId="0" borderId="0" xfId="1" applyNumberFormat="1" applyFont="1" applyFill="1" applyBorder="1"/>
    <xf numFmtId="164" fontId="2" fillId="0" borderId="0" xfId="0" applyNumberFormat="1" applyFont="1" applyFill="1" applyBorder="1"/>
    <xf numFmtId="1" fontId="2" fillId="0" borderId="0" xfId="0" applyNumberFormat="1" applyFont="1" applyFill="1" applyBorder="1"/>
    <xf numFmtId="1" fontId="3" fillId="0" borderId="0" xfId="0" applyNumberFormat="1" applyFont="1" applyFill="1" applyBorder="1"/>
    <xf numFmtId="1" fontId="4" fillId="0" borderId="0" xfId="1" applyNumberFormat="1" applyFont="1" applyFill="1" applyBorder="1"/>
    <xf numFmtId="169" fontId="3" fillId="0" borderId="0" xfId="0" applyNumberFormat="1" applyFont="1" applyFill="1"/>
    <xf numFmtId="169" fontId="4" fillId="0" borderId="0" xfId="1" applyNumberFormat="1" applyFont="1" applyFill="1" applyBorder="1" applyAlignment="1">
      <alignment horizontal="center"/>
    </xf>
    <xf numFmtId="169" fontId="3" fillId="0" borderId="0" xfId="0" applyNumberFormat="1" applyFont="1" applyFill="1" applyBorder="1"/>
    <xf numFmtId="169" fontId="8" fillId="0" borderId="0" xfId="0" applyNumberFormat="1" applyFont="1" applyFill="1" applyBorder="1"/>
    <xf numFmtId="0" fontId="4" fillId="0" borderId="1" xfId="0" applyFont="1" applyFill="1" applyBorder="1" applyAlignment="1">
      <alignment horizontal="center"/>
    </xf>
    <xf numFmtId="169" fontId="4" fillId="0" borderId="1" xfId="1" applyNumberFormat="1" applyFont="1" applyFill="1" applyBorder="1" applyAlignment="1">
      <alignment horizontal="center"/>
    </xf>
    <xf numFmtId="169" fontId="8" fillId="0" borderId="1" xfId="0" applyNumberFormat="1" applyFont="1" applyFill="1" applyBorder="1"/>
    <xf numFmtId="165" fontId="2" fillId="0" borderId="0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</cellXfs>
  <cellStyles count="7">
    <cellStyle name="Comma" xfId="1" builtinId="3"/>
    <cellStyle name="Comma_EDUCAT Chapter 2" xfId="2" xr:uid="{00000000-0005-0000-0000-000001000000}"/>
    <cellStyle name="Normal" xfId="0" builtinId="0"/>
    <cellStyle name="Normal 2" xfId="5" xr:uid="{00000000-0005-0000-0000-000003000000}"/>
    <cellStyle name="Normal 2 2" xfId="4" xr:uid="{00000000-0005-0000-0000-000004000000}"/>
    <cellStyle name="Normal 2 2 2" xfId="6" xr:uid="{00000000-0005-0000-0000-000005000000}"/>
    <cellStyle name="Normal_EDUCAT Chapter 2" xfId="3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66675</xdr:rowOff>
        </xdr:from>
        <xdr:to>
          <xdr:col>1</xdr:col>
          <xdr:colOff>219075</xdr:colOff>
          <xdr:row>3</xdr:row>
          <xdr:rowOff>76200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38100</xdr:rowOff>
        </xdr:from>
        <xdr:to>
          <xdr:col>1</xdr:col>
          <xdr:colOff>409575</xdr:colOff>
          <xdr:row>3</xdr:row>
          <xdr:rowOff>47625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47625</xdr:rowOff>
        </xdr:from>
        <xdr:to>
          <xdr:col>1</xdr:col>
          <xdr:colOff>581025</xdr:colOff>
          <xdr:row>3</xdr:row>
          <xdr:rowOff>47625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47625</xdr:rowOff>
        </xdr:from>
        <xdr:to>
          <xdr:col>0</xdr:col>
          <xdr:colOff>828675</xdr:colOff>
          <xdr:row>3</xdr:row>
          <xdr:rowOff>133350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57150</xdr:rowOff>
        </xdr:from>
        <xdr:to>
          <xdr:col>1</xdr:col>
          <xdr:colOff>304800</xdr:colOff>
          <xdr:row>2</xdr:row>
          <xdr:rowOff>123825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409575</xdr:colOff>
          <xdr:row>2</xdr:row>
          <xdr:rowOff>142875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6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57150</xdr:rowOff>
        </xdr:from>
        <xdr:to>
          <xdr:col>1</xdr:col>
          <xdr:colOff>314325</xdr:colOff>
          <xdr:row>3</xdr:row>
          <xdr:rowOff>28575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0</xdr:row>
          <xdr:rowOff>38100</xdr:rowOff>
        </xdr:from>
        <xdr:to>
          <xdr:col>2</xdr:col>
          <xdr:colOff>123825</xdr:colOff>
          <xdr:row>2</xdr:row>
          <xdr:rowOff>104775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8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image" Target="../media/image2.e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41"/>
  <sheetViews>
    <sheetView tabSelected="1" zoomScaleNormal="100" workbookViewId="0">
      <selection activeCell="Y3" sqref="Y3"/>
    </sheetView>
  </sheetViews>
  <sheetFormatPr defaultRowHeight="12.75" x14ac:dyDescent="0.2"/>
  <cols>
    <col min="1" max="1" width="9.140625" style="55"/>
    <col min="2" max="2" width="10.42578125" style="55" bestFit="1" customWidth="1"/>
    <col min="3" max="16384" width="9.140625" style="55"/>
  </cols>
  <sheetData>
    <row r="2" spans="1:22" x14ac:dyDescent="0.2">
      <c r="S2" s="1" t="s">
        <v>106</v>
      </c>
    </row>
    <row r="5" spans="1:22" x14ac:dyDescent="0.2">
      <c r="B5" s="56">
        <v>2.0099999999999998</v>
      </c>
      <c r="C5" s="245" t="s">
        <v>107</v>
      </c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</row>
    <row r="6" spans="1:22" x14ac:dyDescent="0.2">
      <c r="B6" s="57"/>
    </row>
    <row r="7" spans="1:22" x14ac:dyDescent="0.2">
      <c r="A7" s="58"/>
      <c r="B7" s="59"/>
      <c r="C7" s="240">
        <v>2021</v>
      </c>
      <c r="D7" s="241"/>
      <c r="E7" s="241"/>
      <c r="F7" s="241"/>
      <c r="G7" s="241"/>
      <c r="H7" s="240">
        <v>2022</v>
      </c>
      <c r="I7" s="241"/>
      <c r="J7" s="241"/>
      <c r="K7" s="241"/>
      <c r="L7" s="241"/>
      <c r="M7" s="240">
        <v>2023</v>
      </c>
      <c r="N7" s="241"/>
      <c r="O7" s="241"/>
      <c r="P7" s="241"/>
      <c r="Q7" s="241"/>
      <c r="R7" s="240">
        <v>2024</v>
      </c>
      <c r="S7" s="241"/>
      <c r="T7" s="241"/>
      <c r="U7" s="241"/>
      <c r="V7" s="241"/>
    </row>
    <row r="8" spans="1:22" ht="12.75" customHeight="1" x14ac:dyDescent="0.2">
      <c r="A8" s="58"/>
      <c r="B8" s="60"/>
      <c r="C8" s="242" t="s">
        <v>0</v>
      </c>
      <c r="D8" s="238" t="s">
        <v>1</v>
      </c>
      <c r="E8" s="244"/>
      <c r="F8" s="238" t="s">
        <v>2</v>
      </c>
      <c r="G8" s="239"/>
      <c r="H8" s="242" t="s">
        <v>0</v>
      </c>
      <c r="I8" s="238" t="s">
        <v>1</v>
      </c>
      <c r="J8" s="244"/>
      <c r="K8" s="238" t="s">
        <v>2</v>
      </c>
      <c r="L8" s="239"/>
      <c r="M8" s="242" t="s">
        <v>0</v>
      </c>
      <c r="N8" s="238" t="s">
        <v>1</v>
      </c>
      <c r="O8" s="244"/>
      <c r="P8" s="238" t="s">
        <v>2</v>
      </c>
      <c r="Q8" s="239"/>
      <c r="R8" s="242" t="s">
        <v>0</v>
      </c>
      <c r="S8" s="238" t="s">
        <v>1</v>
      </c>
      <c r="T8" s="244"/>
      <c r="U8" s="238" t="s">
        <v>2</v>
      </c>
      <c r="V8" s="239"/>
    </row>
    <row r="9" spans="1:22" x14ac:dyDescent="0.2">
      <c r="A9" s="58"/>
      <c r="B9" s="61"/>
      <c r="C9" s="243"/>
      <c r="D9" s="62" t="s">
        <v>3</v>
      </c>
      <c r="E9" s="63" t="s">
        <v>4</v>
      </c>
      <c r="F9" s="64" t="s">
        <v>3</v>
      </c>
      <c r="G9" s="64" t="s">
        <v>4</v>
      </c>
      <c r="H9" s="243"/>
      <c r="I9" s="62" t="s">
        <v>3</v>
      </c>
      <c r="J9" s="63" t="s">
        <v>4</v>
      </c>
      <c r="K9" s="64" t="s">
        <v>3</v>
      </c>
      <c r="L9" s="64" t="s">
        <v>4</v>
      </c>
      <c r="M9" s="243"/>
      <c r="N9" s="62" t="s">
        <v>3</v>
      </c>
      <c r="O9" s="63" t="s">
        <v>4</v>
      </c>
      <c r="P9" s="64" t="s">
        <v>3</v>
      </c>
      <c r="Q9" s="64" t="s">
        <v>4</v>
      </c>
      <c r="R9" s="243"/>
      <c r="S9" s="62" t="s">
        <v>3</v>
      </c>
      <c r="T9" s="63" t="s">
        <v>4</v>
      </c>
      <c r="U9" s="64" t="s">
        <v>3</v>
      </c>
      <c r="V9" s="64" t="s">
        <v>4</v>
      </c>
    </row>
    <row r="10" spans="1:22" x14ac:dyDescent="0.2">
      <c r="A10" s="58"/>
      <c r="B10" s="60"/>
      <c r="C10" s="65"/>
      <c r="D10" s="66"/>
      <c r="E10" s="66"/>
      <c r="F10" s="67"/>
      <c r="G10" s="68"/>
      <c r="H10" s="65"/>
      <c r="I10" s="66"/>
      <c r="J10" s="66"/>
      <c r="K10" s="67"/>
      <c r="L10" s="68"/>
      <c r="M10" s="65"/>
      <c r="N10" s="66"/>
      <c r="O10" s="66"/>
      <c r="P10" s="67"/>
      <c r="Q10" s="68"/>
      <c r="R10" s="65"/>
      <c r="S10" s="66"/>
      <c r="T10" s="66"/>
      <c r="U10" s="67"/>
      <c r="V10" s="68"/>
    </row>
    <row r="11" spans="1:22" x14ac:dyDescent="0.2">
      <c r="A11" s="58"/>
      <c r="B11" s="69" t="s">
        <v>5</v>
      </c>
      <c r="C11" s="70">
        <f>SUM(C13:C35)</f>
        <v>838</v>
      </c>
      <c r="D11" s="71">
        <f>SUM(D13:D35)</f>
        <v>430</v>
      </c>
      <c r="E11" s="72">
        <f>+D11/C11*100</f>
        <v>51.312649164677801</v>
      </c>
      <c r="F11" s="73">
        <f>SUM(F13:F35)</f>
        <v>408</v>
      </c>
      <c r="G11" s="74">
        <f>+F11/C11*100</f>
        <v>48.687350835322199</v>
      </c>
      <c r="H11" s="70">
        <f>SUM(H13:H35)</f>
        <v>798</v>
      </c>
      <c r="I11" s="71">
        <f>SUM(I12:I35)</f>
        <v>388</v>
      </c>
      <c r="J11" s="72">
        <f>+I11/H11*100</f>
        <v>48.62155388471178</v>
      </c>
      <c r="K11" s="73">
        <f>SUM(K13:K35)</f>
        <v>410</v>
      </c>
      <c r="L11" s="74">
        <f>+K11/H11*100</f>
        <v>51.37844611528822</v>
      </c>
      <c r="M11" s="70">
        <f>SUM(M13:M35)</f>
        <v>760</v>
      </c>
      <c r="N11" s="75">
        <f>SUM(N12:N35)</f>
        <v>359</v>
      </c>
      <c r="O11" s="72">
        <f>+N11/M11*100</f>
        <v>47.236842105263158</v>
      </c>
      <c r="P11" s="73">
        <f>SUM(P13:P35)</f>
        <v>401</v>
      </c>
      <c r="Q11" s="74">
        <f>+P11/M11*100</f>
        <v>52.763157894736842</v>
      </c>
      <c r="R11" s="70">
        <f>SUM(R13:R35)</f>
        <v>746</v>
      </c>
      <c r="S11" s="75">
        <f>SUM(S12:S35)</f>
        <v>355</v>
      </c>
      <c r="T11" s="72">
        <f>+S11/R11*100</f>
        <v>47.587131367292223</v>
      </c>
      <c r="U11" s="73">
        <f>SUM(U13:U35)</f>
        <v>391</v>
      </c>
      <c r="V11" s="74">
        <f>+U11/R11*100</f>
        <v>52.412868632707777</v>
      </c>
    </row>
    <row r="12" spans="1:22" x14ac:dyDescent="0.2">
      <c r="A12" s="58"/>
      <c r="B12" s="76"/>
      <c r="C12" s="70"/>
      <c r="D12" s="57"/>
      <c r="E12" s="72"/>
      <c r="F12" s="77"/>
      <c r="G12" s="74"/>
      <c r="H12" s="70"/>
      <c r="I12" s="57"/>
      <c r="J12" s="72"/>
      <c r="K12" s="77"/>
      <c r="L12" s="74"/>
      <c r="M12" s="70"/>
      <c r="O12" s="72"/>
      <c r="P12" s="77"/>
      <c r="Q12" s="74"/>
      <c r="R12" s="70"/>
      <c r="T12" s="72"/>
      <c r="U12" s="77"/>
      <c r="V12" s="74"/>
    </row>
    <row r="13" spans="1:22" x14ac:dyDescent="0.2">
      <c r="A13" s="58"/>
      <c r="B13" s="78" t="s">
        <v>6</v>
      </c>
      <c r="C13" s="70">
        <f>SUM(D13,F13)</f>
        <v>57</v>
      </c>
      <c r="D13" s="79">
        <v>26</v>
      </c>
      <c r="E13" s="72">
        <f>+D13/C13*100</f>
        <v>45.614035087719294</v>
      </c>
      <c r="F13" s="80">
        <v>31</v>
      </c>
      <c r="G13" s="74">
        <f>+F13/C13*100</f>
        <v>54.385964912280706</v>
      </c>
      <c r="H13" s="70">
        <f>SUM(I13,K13)</f>
        <v>73</v>
      </c>
      <c r="I13" s="79">
        <v>34</v>
      </c>
      <c r="J13" s="72">
        <f t="shared" ref="J13:J35" si="0">+I13/H13*100</f>
        <v>46.575342465753423</v>
      </c>
      <c r="K13" s="80">
        <v>39</v>
      </c>
      <c r="L13" s="74">
        <f t="shared" ref="L13:L35" si="1">+K13/H13*100</f>
        <v>53.424657534246577</v>
      </c>
      <c r="M13" s="70">
        <f>N13+P13</f>
        <v>74</v>
      </c>
      <c r="N13" s="81">
        <v>31</v>
      </c>
      <c r="O13" s="72">
        <f t="shared" ref="O13:O35" si="2">+N13/M13*100</f>
        <v>41.891891891891895</v>
      </c>
      <c r="P13" s="80">
        <v>43</v>
      </c>
      <c r="Q13" s="74">
        <f t="shared" ref="Q13:Q35" si="3">+P13/M13*100</f>
        <v>58.108108108108105</v>
      </c>
      <c r="R13" s="70">
        <f>S13+U13</f>
        <v>65</v>
      </c>
      <c r="S13" s="81">
        <v>33</v>
      </c>
      <c r="T13" s="72">
        <f t="shared" ref="T13" si="4">+S13/R13*100</f>
        <v>50.769230769230766</v>
      </c>
      <c r="U13" s="80">
        <v>32</v>
      </c>
      <c r="V13" s="74">
        <f t="shared" ref="V13" si="5">+U13/R13*100</f>
        <v>49.230769230769234</v>
      </c>
    </row>
    <row r="14" spans="1:22" x14ac:dyDescent="0.2">
      <c r="A14" s="58"/>
      <c r="B14" s="78"/>
      <c r="C14" s="70"/>
      <c r="D14" s="68"/>
      <c r="E14" s="72"/>
      <c r="F14" s="80"/>
      <c r="G14" s="74"/>
      <c r="H14" s="70"/>
      <c r="I14" s="68"/>
      <c r="J14" s="72"/>
      <c r="K14" s="80"/>
      <c r="L14" s="74"/>
      <c r="M14" s="70"/>
      <c r="N14" s="57"/>
      <c r="O14" s="72"/>
      <c r="P14" s="80"/>
      <c r="Q14" s="74"/>
      <c r="R14" s="70"/>
      <c r="S14" s="57"/>
      <c r="T14" s="72"/>
      <c r="U14" s="80"/>
      <c r="V14" s="74"/>
    </row>
    <row r="15" spans="1:22" x14ac:dyDescent="0.2">
      <c r="A15" s="58"/>
      <c r="B15" s="82" t="s">
        <v>7</v>
      </c>
      <c r="C15" s="70">
        <f>SUM(D15,F15)</f>
        <v>47</v>
      </c>
      <c r="D15" s="83">
        <v>25</v>
      </c>
      <c r="E15" s="72">
        <f t="shared" ref="E15:E35" si="6">+D15/C15*100</f>
        <v>53.191489361702125</v>
      </c>
      <c r="F15" s="80">
        <v>22</v>
      </c>
      <c r="G15" s="74">
        <f t="shared" ref="G15:G35" si="7">+F15/C15*100</f>
        <v>46.808510638297875</v>
      </c>
      <c r="H15" s="70">
        <f t="shared" ref="H15:H35" si="8">SUM(I15,K15)</f>
        <v>77</v>
      </c>
      <c r="I15" s="83">
        <v>34</v>
      </c>
      <c r="J15" s="72">
        <f t="shared" si="0"/>
        <v>44.155844155844157</v>
      </c>
      <c r="K15" s="80">
        <v>43</v>
      </c>
      <c r="L15" s="74">
        <f t="shared" si="1"/>
        <v>55.844155844155843</v>
      </c>
      <c r="M15" s="70">
        <f t="shared" ref="M15:M35" si="9">N15+P15</f>
        <v>47</v>
      </c>
      <c r="N15" s="79">
        <v>24</v>
      </c>
      <c r="O15" s="72">
        <f t="shared" si="2"/>
        <v>51.063829787234042</v>
      </c>
      <c r="P15" s="80">
        <v>23</v>
      </c>
      <c r="Q15" s="74">
        <f t="shared" si="3"/>
        <v>48.936170212765958</v>
      </c>
      <c r="R15" s="70">
        <f t="shared" ref="R15" si="10">S15+U15</f>
        <v>57</v>
      </c>
      <c r="S15" s="79">
        <v>34</v>
      </c>
      <c r="T15" s="72">
        <f t="shared" ref="T15" si="11">+S15/R15*100</f>
        <v>59.649122807017541</v>
      </c>
      <c r="U15" s="80">
        <v>23</v>
      </c>
      <c r="V15" s="74">
        <f t="shared" ref="V15" si="12">+U15/R15*100</f>
        <v>40.350877192982452</v>
      </c>
    </row>
    <row r="16" spans="1:22" x14ac:dyDescent="0.2">
      <c r="A16" s="58"/>
      <c r="B16" s="82"/>
      <c r="C16" s="70"/>
      <c r="D16" s="83"/>
      <c r="E16" s="72"/>
      <c r="F16" s="80"/>
      <c r="G16" s="74"/>
      <c r="H16" s="70"/>
      <c r="I16" s="83"/>
      <c r="J16" s="72"/>
      <c r="K16" s="80"/>
      <c r="L16" s="74"/>
      <c r="M16" s="70"/>
      <c r="N16" s="68"/>
      <c r="O16" s="72"/>
      <c r="P16" s="80"/>
      <c r="Q16" s="74"/>
      <c r="R16" s="70"/>
      <c r="S16" s="68"/>
      <c r="T16" s="72"/>
      <c r="U16" s="80"/>
      <c r="V16" s="74"/>
    </row>
    <row r="17" spans="1:22" x14ac:dyDescent="0.2">
      <c r="A17" s="58"/>
      <c r="B17" s="82" t="s">
        <v>8</v>
      </c>
      <c r="C17" s="70">
        <f>SUM(D17,F17)</f>
        <v>79</v>
      </c>
      <c r="D17" s="83">
        <v>37</v>
      </c>
      <c r="E17" s="72">
        <f t="shared" si="6"/>
        <v>46.835443037974684</v>
      </c>
      <c r="F17" s="80">
        <v>42</v>
      </c>
      <c r="G17" s="74">
        <f t="shared" si="7"/>
        <v>53.164556962025308</v>
      </c>
      <c r="H17" s="70">
        <f t="shared" si="8"/>
        <v>67</v>
      </c>
      <c r="I17" s="83">
        <v>27</v>
      </c>
      <c r="J17" s="72">
        <f t="shared" si="0"/>
        <v>40.298507462686565</v>
      </c>
      <c r="K17" s="80">
        <v>40</v>
      </c>
      <c r="L17" s="74">
        <f t="shared" si="1"/>
        <v>59.701492537313428</v>
      </c>
      <c r="M17" s="70">
        <f t="shared" si="9"/>
        <v>58</v>
      </c>
      <c r="N17" s="83">
        <v>33</v>
      </c>
      <c r="O17" s="72">
        <f t="shared" si="2"/>
        <v>56.896551724137936</v>
      </c>
      <c r="P17" s="80">
        <v>25</v>
      </c>
      <c r="Q17" s="74">
        <f t="shared" si="3"/>
        <v>43.103448275862064</v>
      </c>
      <c r="R17" s="70">
        <f t="shared" ref="R17" si="13">S17+U17</f>
        <v>65</v>
      </c>
      <c r="S17" s="83">
        <v>25</v>
      </c>
      <c r="T17" s="72">
        <f t="shared" ref="T17" si="14">+S17/R17*100</f>
        <v>38.461538461538467</v>
      </c>
      <c r="U17" s="80">
        <v>40</v>
      </c>
      <c r="V17" s="74">
        <f t="shared" ref="V17" si="15">+U17/R17*100</f>
        <v>61.53846153846154</v>
      </c>
    </row>
    <row r="18" spans="1:22" x14ac:dyDescent="0.2">
      <c r="A18" s="58"/>
      <c r="B18" s="82"/>
      <c r="C18" s="70"/>
      <c r="D18" s="83"/>
      <c r="E18" s="72"/>
      <c r="F18" s="80"/>
      <c r="G18" s="74"/>
      <c r="H18" s="70"/>
      <c r="I18" s="83"/>
      <c r="J18" s="72"/>
      <c r="K18" s="80"/>
      <c r="L18" s="74"/>
      <c r="M18" s="70"/>
      <c r="N18" s="83"/>
      <c r="O18" s="72"/>
      <c r="P18" s="80"/>
      <c r="Q18" s="74"/>
      <c r="R18" s="70"/>
      <c r="S18" s="83"/>
      <c r="T18" s="72"/>
      <c r="U18" s="80"/>
      <c r="V18" s="74"/>
    </row>
    <row r="19" spans="1:22" x14ac:dyDescent="0.2">
      <c r="A19" s="58"/>
      <c r="B19" s="82" t="s">
        <v>9</v>
      </c>
      <c r="C19" s="70">
        <f>SUM(D19,F19)</f>
        <v>77</v>
      </c>
      <c r="D19" s="83">
        <v>49</v>
      </c>
      <c r="E19" s="72">
        <f t="shared" si="6"/>
        <v>63.636363636363633</v>
      </c>
      <c r="F19" s="80">
        <v>28</v>
      </c>
      <c r="G19" s="74">
        <f t="shared" si="7"/>
        <v>36.363636363636367</v>
      </c>
      <c r="H19" s="70">
        <f t="shared" si="8"/>
        <v>56</v>
      </c>
      <c r="I19" s="83">
        <v>28</v>
      </c>
      <c r="J19" s="72">
        <f t="shared" si="0"/>
        <v>50</v>
      </c>
      <c r="K19" s="80">
        <v>28</v>
      </c>
      <c r="L19" s="74">
        <f t="shared" si="1"/>
        <v>50</v>
      </c>
      <c r="M19" s="70">
        <f t="shared" si="9"/>
        <v>57</v>
      </c>
      <c r="N19" s="83">
        <v>28</v>
      </c>
      <c r="O19" s="72">
        <f t="shared" si="2"/>
        <v>49.122807017543856</v>
      </c>
      <c r="P19" s="80">
        <v>29</v>
      </c>
      <c r="Q19" s="74">
        <f t="shared" si="3"/>
        <v>50.877192982456144</v>
      </c>
      <c r="R19" s="70">
        <f t="shared" ref="R19" si="16">S19+U19</f>
        <v>52</v>
      </c>
      <c r="S19" s="83">
        <v>29</v>
      </c>
      <c r="T19" s="72">
        <f t="shared" ref="T19" si="17">+S19/R19*100</f>
        <v>55.769230769230774</v>
      </c>
      <c r="U19" s="80">
        <v>23</v>
      </c>
      <c r="V19" s="74">
        <f t="shared" ref="V19" si="18">+U19/R19*100</f>
        <v>44.230769230769226</v>
      </c>
    </row>
    <row r="20" spans="1:22" x14ac:dyDescent="0.2">
      <c r="A20" s="58"/>
      <c r="B20" s="82"/>
      <c r="C20" s="70"/>
      <c r="D20" s="83"/>
      <c r="E20" s="72"/>
      <c r="F20" s="80"/>
      <c r="G20" s="74"/>
      <c r="H20" s="70"/>
      <c r="I20" s="83"/>
      <c r="J20" s="72"/>
      <c r="K20" s="80"/>
      <c r="L20" s="74"/>
      <c r="M20" s="70"/>
      <c r="N20" s="83"/>
      <c r="O20" s="72"/>
      <c r="P20" s="80"/>
      <c r="Q20" s="74"/>
      <c r="R20" s="70"/>
      <c r="S20" s="83"/>
      <c r="T20" s="72"/>
      <c r="U20" s="80"/>
      <c r="V20" s="74"/>
    </row>
    <row r="21" spans="1:22" x14ac:dyDescent="0.2">
      <c r="A21" s="58"/>
      <c r="B21" s="82" t="s">
        <v>10</v>
      </c>
      <c r="C21" s="70">
        <f>SUM(D21,F21)</f>
        <v>62</v>
      </c>
      <c r="D21" s="83">
        <v>26</v>
      </c>
      <c r="E21" s="72">
        <f t="shared" si="6"/>
        <v>41.935483870967744</v>
      </c>
      <c r="F21" s="80">
        <v>36</v>
      </c>
      <c r="G21" s="74">
        <f t="shared" si="7"/>
        <v>58.064516129032263</v>
      </c>
      <c r="H21" s="70">
        <f t="shared" si="8"/>
        <v>63</v>
      </c>
      <c r="I21" s="83">
        <v>28</v>
      </c>
      <c r="J21" s="72">
        <f t="shared" si="0"/>
        <v>44.444444444444443</v>
      </c>
      <c r="K21" s="80">
        <v>35</v>
      </c>
      <c r="L21" s="74">
        <f t="shared" si="1"/>
        <v>55.555555555555557</v>
      </c>
      <c r="M21" s="70">
        <f t="shared" si="9"/>
        <v>51</v>
      </c>
      <c r="N21" s="83">
        <v>19</v>
      </c>
      <c r="O21" s="72">
        <f t="shared" si="2"/>
        <v>37.254901960784316</v>
      </c>
      <c r="P21" s="80">
        <v>32</v>
      </c>
      <c r="Q21" s="74">
        <f t="shared" si="3"/>
        <v>62.745098039215684</v>
      </c>
      <c r="R21" s="70">
        <f t="shared" ref="R21" si="19">S21+U21</f>
        <v>60</v>
      </c>
      <c r="S21" s="83">
        <v>32</v>
      </c>
      <c r="T21" s="72">
        <f t="shared" ref="T21" si="20">+S21/R21*100</f>
        <v>53.333333333333336</v>
      </c>
      <c r="U21" s="80">
        <v>28</v>
      </c>
      <c r="V21" s="74">
        <f t="shared" ref="V21" si="21">+U21/R21*100</f>
        <v>46.666666666666664</v>
      </c>
    </row>
    <row r="22" spans="1:22" x14ac:dyDescent="0.2">
      <c r="A22" s="58"/>
      <c r="B22" s="82"/>
      <c r="C22" s="70"/>
      <c r="D22" s="83"/>
      <c r="E22" s="72"/>
      <c r="F22" s="80"/>
      <c r="G22" s="74"/>
      <c r="H22" s="70"/>
      <c r="I22" s="83"/>
      <c r="J22" s="72"/>
      <c r="K22" s="80"/>
      <c r="L22" s="74"/>
      <c r="M22" s="70"/>
      <c r="N22" s="83"/>
      <c r="O22" s="72"/>
      <c r="P22" s="80"/>
      <c r="Q22" s="74"/>
      <c r="R22" s="70"/>
      <c r="S22" s="83"/>
      <c r="T22" s="72"/>
      <c r="U22" s="80"/>
      <c r="V22" s="74"/>
    </row>
    <row r="23" spans="1:22" x14ac:dyDescent="0.2">
      <c r="A23" s="58"/>
      <c r="B23" s="82" t="s">
        <v>11</v>
      </c>
      <c r="C23" s="70">
        <f>SUM(D23,F23)</f>
        <v>64</v>
      </c>
      <c r="D23" s="83">
        <v>32</v>
      </c>
      <c r="E23" s="72">
        <f t="shared" si="6"/>
        <v>50</v>
      </c>
      <c r="F23" s="80">
        <v>32</v>
      </c>
      <c r="G23" s="74">
        <f t="shared" si="7"/>
        <v>50</v>
      </c>
      <c r="H23" s="70">
        <f t="shared" si="8"/>
        <v>66</v>
      </c>
      <c r="I23" s="83">
        <v>34</v>
      </c>
      <c r="J23" s="72">
        <f t="shared" si="0"/>
        <v>51.515151515151516</v>
      </c>
      <c r="K23" s="80">
        <v>32</v>
      </c>
      <c r="L23" s="74">
        <f t="shared" si="1"/>
        <v>48.484848484848484</v>
      </c>
      <c r="M23" s="70">
        <f t="shared" si="9"/>
        <v>73</v>
      </c>
      <c r="N23" s="83">
        <v>32</v>
      </c>
      <c r="O23" s="72">
        <f t="shared" si="2"/>
        <v>43.835616438356162</v>
      </c>
      <c r="P23" s="80">
        <v>41</v>
      </c>
      <c r="Q23" s="74">
        <f t="shared" si="3"/>
        <v>56.164383561643838</v>
      </c>
      <c r="R23" s="70">
        <f t="shared" ref="R23" si="22">S23+U23</f>
        <v>63</v>
      </c>
      <c r="S23" s="83">
        <v>27</v>
      </c>
      <c r="T23" s="72">
        <f t="shared" ref="T23" si="23">+S23/R23*100</f>
        <v>42.857142857142854</v>
      </c>
      <c r="U23" s="80">
        <v>36</v>
      </c>
      <c r="V23" s="74">
        <f t="shared" ref="V23" si="24">+U23/R23*100</f>
        <v>57.142857142857139</v>
      </c>
    </row>
    <row r="24" spans="1:22" x14ac:dyDescent="0.2">
      <c r="A24" s="58"/>
      <c r="B24" s="82"/>
      <c r="C24" s="70"/>
      <c r="D24" s="83"/>
      <c r="E24" s="72"/>
      <c r="F24" s="80"/>
      <c r="G24" s="74"/>
      <c r="H24" s="70"/>
      <c r="I24" s="83"/>
      <c r="J24" s="72"/>
      <c r="K24" s="80"/>
      <c r="L24" s="74"/>
      <c r="M24" s="70"/>
      <c r="N24" s="83"/>
      <c r="O24" s="72"/>
      <c r="P24" s="80"/>
      <c r="Q24" s="74"/>
      <c r="R24" s="70"/>
      <c r="S24" s="83"/>
      <c r="T24" s="72"/>
      <c r="U24" s="80"/>
      <c r="V24" s="74"/>
    </row>
    <row r="25" spans="1:22" x14ac:dyDescent="0.2">
      <c r="A25" s="58"/>
      <c r="B25" s="82" t="s">
        <v>12</v>
      </c>
      <c r="C25" s="70">
        <f>SUM(D25,F25)</f>
        <v>73</v>
      </c>
      <c r="D25" s="83">
        <v>40</v>
      </c>
      <c r="E25" s="72">
        <f t="shared" si="6"/>
        <v>54.794520547945204</v>
      </c>
      <c r="F25" s="80">
        <v>33</v>
      </c>
      <c r="G25" s="74">
        <f t="shared" si="7"/>
        <v>45.205479452054789</v>
      </c>
      <c r="H25" s="70">
        <f t="shared" si="8"/>
        <v>62</v>
      </c>
      <c r="I25" s="83">
        <v>24</v>
      </c>
      <c r="J25" s="72">
        <f t="shared" si="0"/>
        <v>38.70967741935484</v>
      </c>
      <c r="K25" s="80">
        <v>38</v>
      </c>
      <c r="L25" s="74">
        <f t="shared" si="1"/>
        <v>61.29032258064516</v>
      </c>
      <c r="M25" s="70">
        <f t="shared" si="9"/>
        <v>69</v>
      </c>
      <c r="N25" s="83">
        <v>35</v>
      </c>
      <c r="O25" s="72">
        <f t="shared" si="2"/>
        <v>50.724637681159422</v>
      </c>
      <c r="P25" s="80">
        <v>34</v>
      </c>
      <c r="Q25" s="74">
        <f t="shared" si="3"/>
        <v>49.275362318840585</v>
      </c>
      <c r="R25" s="70">
        <f t="shared" ref="R25" si="25">S25+U25</f>
        <v>64</v>
      </c>
      <c r="S25" s="83">
        <v>35</v>
      </c>
      <c r="T25" s="72">
        <f t="shared" ref="T25" si="26">+S25/R25*100</f>
        <v>54.6875</v>
      </c>
      <c r="U25" s="80">
        <v>29</v>
      </c>
      <c r="V25" s="74">
        <f t="shared" ref="V25" si="27">+U25/R25*100</f>
        <v>45.3125</v>
      </c>
    </row>
    <row r="26" spans="1:22" x14ac:dyDescent="0.2">
      <c r="A26" s="58"/>
      <c r="B26" s="82"/>
      <c r="C26" s="70"/>
      <c r="D26" s="83"/>
      <c r="E26" s="72"/>
      <c r="F26" s="80"/>
      <c r="G26" s="74"/>
      <c r="H26" s="70"/>
      <c r="I26" s="83"/>
      <c r="J26" s="72"/>
      <c r="K26" s="80"/>
      <c r="L26" s="74"/>
      <c r="M26" s="70"/>
      <c r="N26" s="83"/>
      <c r="O26" s="72"/>
      <c r="P26" s="80"/>
      <c r="Q26" s="74"/>
      <c r="R26" s="70"/>
      <c r="S26" s="83"/>
      <c r="T26" s="72"/>
      <c r="U26" s="80"/>
      <c r="V26" s="74"/>
    </row>
    <row r="27" spans="1:22" x14ac:dyDescent="0.2">
      <c r="A27" s="58"/>
      <c r="B27" s="82" t="s">
        <v>13</v>
      </c>
      <c r="C27" s="70">
        <f>SUM(D27,F27)</f>
        <v>81</v>
      </c>
      <c r="D27" s="83">
        <v>46</v>
      </c>
      <c r="E27" s="72">
        <f t="shared" si="6"/>
        <v>56.79012345679012</v>
      </c>
      <c r="F27" s="80">
        <v>35</v>
      </c>
      <c r="G27" s="74">
        <f t="shared" si="7"/>
        <v>43.209876543209873</v>
      </c>
      <c r="H27" s="70">
        <f t="shared" si="8"/>
        <v>73</v>
      </c>
      <c r="I27" s="83">
        <v>37</v>
      </c>
      <c r="J27" s="72">
        <f t="shared" si="0"/>
        <v>50.684931506849317</v>
      </c>
      <c r="K27" s="80">
        <v>36</v>
      </c>
      <c r="L27" s="74">
        <f t="shared" si="1"/>
        <v>49.315068493150683</v>
      </c>
      <c r="M27" s="70">
        <f t="shared" si="9"/>
        <v>71</v>
      </c>
      <c r="N27" s="83">
        <v>34</v>
      </c>
      <c r="O27" s="72">
        <f t="shared" si="2"/>
        <v>47.887323943661968</v>
      </c>
      <c r="P27" s="80">
        <v>37</v>
      </c>
      <c r="Q27" s="74">
        <f t="shared" si="3"/>
        <v>52.112676056338024</v>
      </c>
      <c r="R27" s="70">
        <f t="shared" ref="R27" si="28">S27+U27</f>
        <v>70</v>
      </c>
      <c r="S27" s="83">
        <v>32</v>
      </c>
      <c r="T27" s="72">
        <f t="shared" ref="T27" si="29">+S27/R27*100</f>
        <v>45.714285714285715</v>
      </c>
      <c r="U27" s="80">
        <v>38</v>
      </c>
      <c r="V27" s="74">
        <f t="shared" ref="V27" si="30">+U27/R27*100</f>
        <v>54.285714285714285</v>
      </c>
    </row>
    <row r="28" spans="1:22" x14ac:dyDescent="0.2">
      <c r="A28" s="58"/>
      <c r="B28" s="82"/>
      <c r="C28" s="70"/>
      <c r="D28" s="83"/>
      <c r="E28" s="72"/>
      <c r="F28" s="80"/>
      <c r="G28" s="74"/>
      <c r="H28" s="70"/>
      <c r="I28" s="83"/>
      <c r="J28" s="72"/>
      <c r="K28" s="80"/>
      <c r="L28" s="74"/>
      <c r="M28" s="70"/>
      <c r="N28" s="83"/>
      <c r="O28" s="72"/>
      <c r="P28" s="80"/>
      <c r="Q28" s="74"/>
      <c r="R28" s="70"/>
      <c r="S28" s="83"/>
      <c r="T28" s="72"/>
      <c r="U28" s="80"/>
      <c r="V28" s="74"/>
    </row>
    <row r="29" spans="1:22" x14ac:dyDescent="0.2">
      <c r="A29" s="58"/>
      <c r="B29" s="82" t="s">
        <v>14</v>
      </c>
      <c r="C29" s="70">
        <f>SUM(D29,F29)</f>
        <v>82</v>
      </c>
      <c r="D29" s="83">
        <v>38</v>
      </c>
      <c r="E29" s="72">
        <f t="shared" si="6"/>
        <v>46.341463414634148</v>
      </c>
      <c r="F29" s="80">
        <v>44</v>
      </c>
      <c r="G29" s="74">
        <f t="shared" si="7"/>
        <v>53.658536585365859</v>
      </c>
      <c r="H29" s="70">
        <f t="shared" si="8"/>
        <v>66</v>
      </c>
      <c r="I29" s="83">
        <v>31</v>
      </c>
      <c r="J29" s="72">
        <f t="shared" si="0"/>
        <v>46.969696969696969</v>
      </c>
      <c r="K29" s="80">
        <v>35</v>
      </c>
      <c r="L29" s="74">
        <f t="shared" si="1"/>
        <v>53.030303030303031</v>
      </c>
      <c r="M29" s="70">
        <f t="shared" si="9"/>
        <v>69</v>
      </c>
      <c r="N29" s="83">
        <v>35</v>
      </c>
      <c r="O29" s="72">
        <f t="shared" si="2"/>
        <v>50.724637681159422</v>
      </c>
      <c r="P29" s="80">
        <v>34</v>
      </c>
      <c r="Q29" s="74">
        <f t="shared" si="3"/>
        <v>49.275362318840585</v>
      </c>
      <c r="R29" s="70">
        <f t="shared" ref="R29" si="31">S29+U29</f>
        <v>72</v>
      </c>
      <c r="S29" s="83">
        <v>36</v>
      </c>
      <c r="T29" s="72">
        <f t="shared" ref="T29" si="32">+S29/R29*100</f>
        <v>50</v>
      </c>
      <c r="U29" s="80">
        <v>36</v>
      </c>
      <c r="V29" s="74">
        <f t="shared" ref="V29" si="33">+U29/R29*100</f>
        <v>50</v>
      </c>
    </row>
    <row r="30" spans="1:22" x14ac:dyDescent="0.2">
      <c r="A30" s="58"/>
      <c r="B30" s="82"/>
      <c r="C30" s="70"/>
      <c r="D30" s="83"/>
      <c r="E30" s="72"/>
      <c r="F30" s="80"/>
      <c r="G30" s="74"/>
      <c r="H30" s="70"/>
      <c r="I30" s="83"/>
      <c r="J30" s="72"/>
      <c r="K30" s="80"/>
      <c r="L30" s="74"/>
      <c r="M30" s="70"/>
      <c r="N30" s="83"/>
      <c r="O30" s="72"/>
      <c r="P30" s="80"/>
      <c r="Q30" s="74"/>
      <c r="R30" s="70"/>
      <c r="S30" s="83"/>
      <c r="T30" s="72"/>
      <c r="U30" s="80"/>
      <c r="V30" s="74"/>
    </row>
    <row r="31" spans="1:22" x14ac:dyDescent="0.2">
      <c r="A31" s="58"/>
      <c r="B31" s="82" t="s">
        <v>15</v>
      </c>
      <c r="C31" s="70">
        <f>SUM(D31,F31)</f>
        <v>76</v>
      </c>
      <c r="D31" s="83">
        <v>36</v>
      </c>
      <c r="E31" s="72">
        <f t="shared" si="6"/>
        <v>47.368421052631575</v>
      </c>
      <c r="F31" s="80">
        <v>40</v>
      </c>
      <c r="G31" s="74">
        <f t="shared" si="7"/>
        <v>52.631578947368418</v>
      </c>
      <c r="H31" s="70">
        <f t="shared" si="8"/>
        <v>81</v>
      </c>
      <c r="I31" s="83">
        <v>52</v>
      </c>
      <c r="J31" s="72">
        <f t="shared" si="0"/>
        <v>64.197530864197532</v>
      </c>
      <c r="K31" s="80">
        <v>29</v>
      </c>
      <c r="L31" s="74">
        <f t="shared" si="1"/>
        <v>35.802469135802468</v>
      </c>
      <c r="M31" s="70">
        <f t="shared" si="9"/>
        <v>66</v>
      </c>
      <c r="N31" s="83">
        <v>39</v>
      </c>
      <c r="O31" s="72">
        <f t="shared" si="2"/>
        <v>59.090909090909093</v>
      </c>
      <c r="P31" s="80">
        <v>27</v>
      </c>
      <c r="Q31" s="74">
        <f t="shared" si="3"/>
        <v>40.909090909090914</v>
      </c>
      <c r="R31" s="70">
        <f t="shared" ref="R31" si="34">S31+U31</f>
        <v>65</v>
      </c>
      <c r="S31" s="83">
        <v>30</v>
      </c>
      <c r="T31" s="72">
        <f t="shared" ref="T31" si="35">+S31/R31*100</f>
        <v>46.153846153846153</v>
      </c>
      <c r="U31" s="80">
        <v>35</v>
      </c>
      <c r="V31" s="74">
        <f t="shared" ref="V31" si="36">+U31/R31*100</f>
        <v>53.846153846153847</v>
      </c>
    </row>
    <row r="32" spans="1:22" x14ac:dyDescent="0.2">
      <c r="A32" s="58"/>
      <c r="B32" s="82"/>
      <c r="C32" s="70"/>
      <c r="D32" s="83"/>
      <c r="E32" s="72"/>
      <c r="F32" s="80"/>
      <c r="G32" s="74"/>
      <c r="H32" s="70"/>
      <c r="I32" s="83"/>
      <c r="J32" s="72"/>
      <c r="K32" s="80"/>
      <c r="L32" s="74"/>
      <c r="M32" s="70"/>
      <c r="N32" s="83"/>
      <c r="O32" s="72"/>
      <c r="P32" s="80"/>
      <c r="Q32" s="74"/>
      <c r="R32" s="70"/>
      <c r="S32" s="83"/>
      <c r="T32" s="72"/>
      <c r="U32" s="80"/>
      <c r="V32" s="74"/>
    </row>
    <row r="33" spans="1:22" x14ac:dyDescent="0.2">
      <c r="A33" s="58"/>
      <c r="B33" s="82" t="s">
        <v>16</v>
      </c>
      <c r="C33" s="70">
        <f>SUM(D33,F33)</f>
        <v>78</v>
      </c>
      <c r="D33" s="83">
        <v>37</v>
      </c>
      <c r="E33" s="72">
        <f t="shared" si="6"/>
        <v>47.435897435897431</v>
      </c>
      <c r="F33" s="80">
        <v>41</v>
      </c>
      <c r="G33" s="74">
        <f t="shared" si="7"/>
        <v>52.564102564102569</v>
      </c>
      <c r="H33" s="70">
        <f t="shared" si="8"/>
        <v>59</v>
      </c>
      <c r="I33" s="83">
        <v>32</v>
      </c>
      <c r="J33" s="72">
        <f t="shared" si="0"/>
        <v>54.237288135593218</v>
      </c>
      <c r="K33" s="80">
        <v>27</v>
      </c>
      <c r="L33" s="74">
        <f t="shared" si="1"/>
        <v>45.762711864406782</v>
      </c>
      <c r="M33" s="70">
        <f t="shared" si="9"/>
        <v>57</v>
      </c>
      <c r="N33" s="83">
        <v>23</v>
      </c>
      <c r="O33" s="72">
        <f t="shared" si="2"/>
        <v>40.350877192982452</v>
      </c>
      <c r="P33" s="80">
        <v>34</v>
      </c>
      <c r="Q33" s="74">
        <f t="shared" si="3"/>
        <v>59.649122807017541</v>
      </c>
      <c r="R33" s="70">
        <f t="shared" ref="R33" si="37">S33+U33</f>
        <v>56</v>
      </c>
      <c r="S33" s="83">
        <v>23</v>
      </c>
      <c r="T33" s="72">
        <f t="shared" ref="T33" si="38">+S33/R33*100</f>
        <v>41.071428571428569</v>
      </c>
      <c r="U33" s="80">
        <v>33</v>
      </c>
      <c r="V33" s="74">
        <f t="shared" ref="V33" si="39">+U33/R33*100</f>
        <v>58.928571428571431</v>
      </c>
    </row>
    <row r="34" spans="1:22" x14ac:dyDescent="0.2">
      <c r="A34" s="58"/>
      <c r="B34" s="82"/>
      <c r="C34" s="70"/>
      <c r="D34" s="83"/>
      <c r="E34" s="72"/>
      <c r="F34" s="80"/>
      <c r="G34" s="74"/>
      <c r="H34" s="70"/>
      <c r="I34" s="83"/>
      <c r="J34" s="72"/>
      <c r="K34" s="80"/>
      <c r="L34" s="74"/>
      <c r="M34" s="70"/>
      <c r="N34" s="83"/>
      <c r="O34" s="72"/>
      <c r="P34" s="80"/>
      <c r="Q34" s="74"/>
      <c r="R34" s="70"/>
      <c r="S34" s="83"/>
      <c r="T34" s="72"/>
      <c r="U34" s="80"/>
      <c r="V34" s="74"/>
    </row>
    <row r="35" spans="1:22" x14ac:dyDescent="0.2">
      <c r="A35" s="58"/>
      <c r="B35" s="82" t="s">
        <v>17</v>
      </c>
      <c r="C35" s="70">
        <f>SUM(D35,F35)</f>
        <v>62</v>
      </c>
      <c r="D35" s="83">
        <v>38</v>
      </c>
      <c r="E35" s="72">
        <f t="shared" si="6"/>
        <v>61.29032258064516</v>
      </c>
      <c r="F35" s="80">
        <v>24</v>
      </c>
      <c r="G35" s="74">
        <f t="shared" si="7"/>
        <v>38.70967741935484</v>
      </c>
      <c r="H35" s="70">
        <f t="shared" si="8"/>
        <v>55</v>
      </c>
      <c r="I35" s="83">
        <v>27</v>
      </c>
      <c r="J35" s="72">
        <f t="shared" si="0"/>
        <v>49.090909090909093</v>
      </c>
      <c r="K35" s="80">
        <v>28</v>
      </c>
      <c r="L35" s="74">
        <f t="shared" si="1"/>
        <v>50.909090909090907</v>
      </c>
      <c r="M35" s="70">
        <f t="shared" si="9"/>
        <v>68</v>
      </c>
      <c r="N35" s="83">
        <v>26</v>
      </c>
      <c r="O35" s="72">
        <f t="shared" si="2"/>
        <v>38.235294117647058</v>
      </c>
      <c r="P35" s="80">
        <v>42</v>
      </c>
      <c r="Q35" s="74">
        <f t="shared" si="3"/>
        <v>61.764705882352942</v>
      </c>
      <c r="R35" s="70">
        <f t="shared" ref="R35" si="40">S35+U35</f>
        <v>57</v>
      </c>
      <c r="S35" s="83">
        <v>19</v>
      </c>
      <c r="T35" s="72">
        <f t="shared" ref="T35" si="41">+S35/R35*100</f>
        <v>33.333333333333329</v>
      </c>
      <c r="U35" s="80">
        <v>38</v>
      </c>
      <c r="V35" s="74">
        <f t="shared" ref="V35" si="42">+U35/R35*100</f>
        <v>66.666666666666657</v>
      </c>
    </row>
    <row r="36" spans="1:22" x14ac:dyDescent="0.2">
      <c r="A36" s="58"/>
      <c r="B36" s="82"/>
      <c r="C36" s="70"/>
      <c r="D36" s="83"/>
      <c r="E36" s="72"/>
      <c r="F36" s="80"/>
      <c r="G36" s="68"/>
      <c r="H36" s="70"/>
      <c r="I36" s="83"/>
      <c r="J36" s="72"/>
      <c r="K36" s="80"/>
      <c r="L36" s="74"/>
      <c r="M36" s="70"/>
      <c r="N36" s="83"/>
      <c r="O36" s="72"/>
      <c r="P36" s="80"/>
      <c r="Q36" s="74"/>
      <c r="R36" s="70"/>
      <c r="S36" s="83"/>
      <c r="T36" s="72"/>
      <c r="U36" s="80"/>
      <c r="V36" s="74"/>
    </row>
    <row r="37" spans="1:22" x14ac:dyDescent="0.2">
      <c r="A37" s="58"/>
      <c r="B37" s="84" t="s">
        <v>18</v>
      </c>
      <c r="C37" s="85"/>
      <c r="D37" s="86"/>
      <c r="E37" s="86"/>
      <c r="F37" s="87"/>
      <c r="G37" s="86"/>
      <c r="H37" s="85"/>
      <c r="I37" s="86"/>
      <c r="J37" s="86"/>
      <c r="K37" s="87"/>
      <c r="L37" s="86"/>
      <c r="M37" s="85"/>
      <c r="N37" s="86"/>
      <c r="O37" s="86"/>
      <c r="P37" s="87"/>
      <c r="Q37" s="86"/>
      <c r="R37" s="85"/>
      <c r="S37" s="86"/>
      <c r="T37" s="86"/>
      <c r="U37" s="87"/>
      <c r="V37" s="86"/>
    </row>
    <row r="38" spans="1:22" x14ac:dyDescent="0.2">
      <c r="B38" s="88"/>
    </row>
    <row r="39" spans="1:22" x14ac:dyDescent="0.2">
      <c r="B39" s="89" t="s">
        <v>71</v>
      </c>
    </row>
    <row r="40" spans="1:22" x14ac:dyDescent="0.2">
      <c r="B40" s="90"/>
    </row>
    <row r="41" spans="1:22" x14ac:dyDescent="0.2">
      <c r="B41" s="90"/>
    </row>
  </sheetData>
  <mergeCells count="17">
    <mergeCell ref="R7:V7"/>
    <mergeCell ref="R8:R9"/>
    <mergeCell ref="S8:T8"/>
    <mergeCell ref="U8:V8"/>
    <mergeCell ref="C5:V5"/>
    <mergeCell ref="H7:L7"/>
    <mergeCell ref="H8:H9"/>
    <mergeCell ref="I8:J8"/>
    <mergeCell ref="K8:L8"/>
    <mergeCell ref="C7:G7"/>
    <mergeCell ref="M7:Q7"/>
    <mergeCell ref="M8:M9"/>
    <mergeCell ref="N8:O8"/>
    <mergeCell ref="P8:Q8"/>
    <mergeCell ref="C8:C9"/>
    <mergeCell ref="D8:E8"/>
    <mergeCell ref="F8:G8"/>
  </mergeCells>
  <pageMargins left="0.7" right="0.7" top="0.75" bottom="0.75" header="0.3" footer="0.3"/>
  <pageSetup scale="60" orientation="landscape" r:id="rId1"/>
  <ignoredErrors>
    <ignoredError sqref="E11 G11 L11 Q11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1028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66675</xdr:rowOff>
              </from>
              <to>
                <xdr:col>1</xdr:col>
                <xdr:colOff>219075</xdr:colOff>
                <xdr:row>3</xdr:row>
                <xdr:rowOff>76200</xdr:rowOff>
              </to>
            </anchor>
          </objectPr>
        </oleObject>
      </mc:Choice>
      <mc:Fallback>
        <oleObject progId="MSPhotoEd.3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50"/>
  <sheetViews>
    <sheetView zoomScaleNormal="100" workbookViewId="0">
      <selection activeCell="P33" sqref="P33"/>
    </sheetView>
  </sheetViews>
  <sheetFormatPr defaultRowHeight="12.75" x14ac:dyDescent="0.2"/>
  <cols>
    <col min="1" max="1" width="9.140625" style="55"/>
    <col min="2" max="2" width="9.140625" style="55" customWidth="1"/>
    <col min="3" max="3" width="8" style="55" customWidth="1"/>
    <col min="4" max="4" width="8.28515625" style="55" customWidth="1"/>
    <col min="5" max="7" width="8.140625" style="55" customWidth="1"/>
    <col min="8" max="9" width="8.28515625" style="55" customWidth="1"/>
    <col min="10" max="11" width="8.42578125" style="55" customWidth="1"/>
    <col min="12" max="14" width="8.28515625" style="55" customWidth="1"/>
    <col min="15" max="15" width="8.5703125" style="55" customWidth="1"/>
    <col min="16" max="16" width="8.42578125" style="55" customWidth="1"/>
    <col min="17" max="16384" width="9.140625" style="55"/>
  </cols>
  <sheetData>
    <row r="2" spans="1:20" x14ac:dyDescent="0.2">
      <c r="E2" s="1"/>
      <c r="F2" s="1"/>
      <c r="N2" s="1" t="s">
        <v>106</v>
      </c>
    </row>
    <row r="6" spans="1:20" x14ac:dyDescent="0.2">
      <c r="C6" s="247" t="s">
        <v>108</v>
      </c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</row>
    <row r="8" spans="1:20" x14ac:dyDescent="0.2">
      <c r="B8" s="91">
        <v>2.02</v>
      </c>
    </row>
    <row r="9" spans="1:20" x14ac:dyDescent="0.2">
      <c r="B9" s="57"/>
    </row>
    <row r="10" spans="1:20" x14ac:dyDescent="0.2">
      <c r="B10" s="92"/>
    </row>
    <row r="11" spans="1:20" x14ac:dyDescent="0.2">
      <c r="B11" s="93"/>
      <c r="C11" s="246">
        <v>2016</v>
      </c>
      <c r="D11" s="248"/>
      <c r="E11" s="246">
        <v>2017</v>
      </c>
      <c r="F11" s="248"/>
      <c r="G11" s="246">
        <v>2018</v>
      </c>
      <c r="H11" s="239"/>
      <c r="I11" s="246">
        <v>2019</v>
      </c>
      <c r="J11" s="239"/>
      <c r="K11" s="246">
        <v>2020</v>
      </c>
      <c r="L11" s="239"/>
      <c r="M11" s="246">
        <v>2021</v>
      </c>
      <c r="N11" s="239"/>
      <c r="O11" s="246">
        <v>2022</v>
      </c>
      <c r="P11" s="239"/>
      <c r="Q11" s="246">
        <v>2023</v>
      </c>
      <c r="R11" s="239"/>
      <c r="S11" s="246">
        <v>2024</v>
      </c>
      <c r="T11" s="239"/>
    </row>
    <row r="12" spans="1:20" x14ac:dyDescent="0.2">
      <c r="B12" s="94"/>
      <c r="C12" s="95" t="s">
        <v>3</v>
      </c>
      <c r="D12" s="94" t="s">
        <v>4</v>
      </c>
      <c r="E12" s="95" t="s">
        <v>3</v>
      </c>
      <c r="F12" s="94" t="s">
        <v>4</v>
      </c>
      <c r="G12" s="95" t="s">
        <v>3</v>
      </c>
      <c r="H12" s="94" t="s">
        <v>4</v>
      </c>
      <c r="I12" s="95" t="s">
        <v>3</v>
      </c>
      <c r="J12" s="94" t="s">
        <v>4</v>
      </c>
      <c r="K12" s="95" t="s">
        <v>3</v>
      </c>
      <c r="L12" s="94" t="s">
        <v>4</v>
      </c>
      <c r="M12" s="95" t="s">
        <v>3</v>
      </c>
      <c r="N12" s="94" t="s">
        <v>4</v>
      </c>
      <c r="O12" s="95" t="s">
        <v>3</v>
      </c>
      <c r="P12" s="94" t="s">
        <v>4</v>
      </c>
      <c r="Q12" s="95" t="s">
        <v>3</v>
      </c>
      <c r="R12" s="94" t="s">
        <v>4</v>
      </c>
      <c r="S12" s="95" t="s">
        <v>3</v>
      </c>
      <c r="T12" s="94" t="s">
        <v>4</v>
      </c>
    </row>
    <row r="13" spans="1:20" x14ac:dyDescent="0.2">
      <c r="B13" s="93"/>
      <c r="C13" s="96"/>
      <c r="D13" s="97"/>
      <c r="E13" s="96"/>
      <c r="F13" s="97"/>
      <c r="G13" s="96"/>
      <c r="H13" s="97"/>
      <c r="I13" s="96"/>
      <c r="J13" s="97"/>
      <c r="K13" s="96"/>
      <c r="L13" s="97"/>
      <c r="M13" s="96"/>
      <c r="N13" s="97"/>
      <c r="O13" s="96"/>
      <c r="P13" s="97"/>
      <c r="Q13" s="96"/>
      <c r="R13" s="97"/>
      <c r="S13" s="96"/>
      <c r="T13" s="97"/>
    </row>
    <row r="14" spans="1:20" x14ac:dyDescent="0.2">
      <c r="A14" s="58"/>
      <c r="B14" s="66" t="s">
        <v>19</v>
      </c>
      <c r="C14" s="73">
        <v>660</v>
      </c>
      <c r="D14" s="98">
        <v>100</v>
      </c>
      <c r="E14" s="73">
        <v>625</v>
      </c>
      <c r="F14" s="98">
        <v>100</v>
      </c>
      <c r="G14" s="73">
        <v>640.01735867004811</v>
      </c>
      <c r="H14" s="98">
        <v>100</v>
      </c>
      <c r="I14" s="73">
        <f>SUM(I16:I22)</f>
        <v>646</v>
      </c>
      <c r="J14" s="98">
        <f>SUM(J16:J22)</f>
        <v>100</v>
      </c>
      <c r="K14" s="73">
        <v>817</v>
      </c>
      <c r="L14" s="98">
        <f>SUM(L16:L22)</f>
        <v>100</v>
      </c>
      <c r="M14" s="73">
        <f>SUM(M15:M22)</f>
        <v>838</v>
      </c>
      <c r="N14" s="98">
        <f>SUM(N16:N22)</f>
        <v>99.999999999999986</v>
      </c>
      <c r="O14" s="73">
        <f>SUM(O16:O23)</f>
        <v>798</v>
      </c>
      <c r="P14" s="98">
        <f>SUM(P17:P23)</f>
        <v>100</v>
      </c>
      <c r="Q14" s="73">
        <f>SUM(Q15:Q23)</f>
        <v>760</v>
      </c>
      <c r="R14" s="98">
        <f>SUM(R16:R23)</f>
        <v>100</v>
      </c>
      <c r="S14" s="73">
        <f>SUM(S15:S23)</f>
        <v>746</v>
      </c>
      <c r="T14" s="98">
        <f>SUM(T16:T23)</f>
        <v>100.0319034852547</v>
      </c>
    </row>
    <row r="15" spans="1:20" x14ac:dyDescent="0.2">
      <c r="A15" s="58"/>
      <c r="B15" s="68"/>
      <c r="C15" s="77"/>
      <c r="D15" s="68"/>
      <c r="E15" s="77"/>
      <c r="F15" s="68"/>
      <c r="G15" s="77"/>
      <c r="H15" s="68"/>
      <c r="I15" s="77"/>
      <c r="J15" s="98"/>
      <c r="K15" s="77"/>
      <c r="L15" s="98"/>
      <c r="M15" s="77"/>
      <c r="N15" s="98"/>
      <c r="O15" s="77"/>
      <c r="P15" s="98"/>
      <c r="Q15" s="77"/>
      <c r="R15" s="98"/>
      <c r="S15" s="77"/>
      <c r="T15" s="98"/>
    </row>
    <row r="16" spans="1:20" x14ac:dyDescent="0.2">
      <c r="B16" s="79" t="s">
        <v>20</v>
      </c>
      <c r="C16" s="99">
        <v>1</v>
      </c>
      <c r="D16" s="100">
        <v>0.13175230566534915</v>
      </c>
      <c r="E16" s="99">
        <v>1</v>
      </c>
      <c r="F16" s="100">
        <v>0.13175230566534915</v>
      </c>
      <c r="G16" s="101">
        <v>0</v>
      </c>
      <c r="H16" s="100">
        <v>2.2870448021259015E-3</v>
      </c>
      <c r="I16" s="102">
        <v>1</v>
      </c>
      <c r="J16" s="72">
        <f>+I16/I14*100</f>
        <v>0.15479876160990713</v>
      </c>
      <c r="K16" s="102">
        <v>1</v>
      </c>
      <c r="L16" s="72">
        <f>K16/K14*100</f>
        <v>0.12239902080783352</v>
      </c>
      <c r="M16" s="102">
        <v>0</v>
      </c>
      <c r="N16" s="72"/>
      <c r="O16" s="102">
        <v>0</v>
      </c>
      <c r="P16" s="72"/>
      <c r="Q16" s="102">
        <v>0</v>
      </c>
      <c r="R16" s="72"/>
      <c r="S16" s="102">
        <v>2</v>
      </c>
      <c r="T16" s="72">
        <v>0.3</v>
      </c>
    </row>
    <row r="17" spans="2:20" x14ac:dyDescent="0.2">
      <c r="B17" s="79" t="s">
        <v>21</v>
      </c>
      <c r="C17" s="103">
        <v>22</v>
      </c>
      <c r="D17" s="100">
        <v>2.8985507246376812</v>
      </c>
      <c r="E17" s="103">
        <v>25</v>
      </c>
      <c r="F17" s="100">
        <v>3.293807641633729</v>
      </c>
      <c r="G17" s="103">
        <v>25</v>
      </c>
      <c r="H17" s="100">
        <v>3.293807641633729</v>
      </c>
      <c r="I17" s="103">
        <v>12</v>
      </c>
      <c r="J17" s="72">
        <f>+I17/I14*100</f>
        <v>1.8575851393188854</v>
      </c>
      <c r="K17" s="103">
        <v>20</v>
      </c>
      <c r="L17" s="72">
        <f>+K17/K14*100</f>
        <v>2.4479804161566707</v>
      </c>
      <c r="M17" s="103">
        <v>15</v>
      </c>
      <c r="N17" s="72">
        <f>M17/M14*100</f>
        <v>1.7899761336515514</v>
      </c>
      <c r="O17" s="103">
        <v>16</v>
      </c>
      <c r="P17" s="72">
        <f>O17/O14*100</f>
        <v>2.0050125313283207</v>
      </c>
      <c r="Q17" s="103">
        <v>15</v>
      </c>
      <c r="R17" s="72">
        <f>Q17/Q14*100</f>
        <v>1.9736842105263157</v>
      </c>
      <c r="S17" s="103">
        <v>8</v>
      </c>
      <c r="T17" s="72">
        <f>S17/S14*100</f>
        <v>1.0723860589812333</v>
      </c>
    </row>
    <row r="18" spans="2:20" x14ac:dyDescent="0.2">
      <c r="B18" s="104" t="s">
        <v>22</v>
      </c>
      <c r="C18" s="103">
        <v>96</v>
      </c>
      <c r="D18" s="100">
        <v>12.648221343873518</v>
      </c>
      <c r="E18" s="103">
        <v>84</v>
      </c>
      <c r="F18" s="100">
        <v>11.067193675889328</v>
      </c>
      <c r="G18" s="103">
        <v>85</v>
      </c>
      <c r="H18" s="100">
        <v>11.198945981554678</v>
      </c>
      <c r="I18" s="103">
        <v>78</v>
      </c>
      <c r="J18" s="72">
        <f>+I18/I14*100</f>
        <v>12.074303405572756</v>
      </c>
      <c r="K18" s="103">
        <v>92</v>
      </c>
      <c r="L18" s="72">
        <f>+K18/K14*100</f>
        <v>11.260709914320685</v>
      </c>
      <c r="M18" s="103">
        <v>91</v>
      </c>
      <c r="N18" s="72">
        <f>M18/M14*100</f>
        <v>10.859188544152746</v>
      </c>
      <c r="O18" s="103">
        <v>79</v>
      </c>
      <c r="P18" s="72">
        <f>O18/O14*100</f>
        <v>9.8997493734335826</v>
      </c>
      <c r="Q18" s="103">
        <v>63</v>
      </c>
      <c r="R18" s="72">
        <f>Q18/Q14*100</f>
        <v>8.2894736842105257</v>
      </c>
      <c r="S18" s="103">
        <v>73</v>
      </c>
      <c r="T18" s="72">
        <f>S18/S14*100</f>
        <v>9.7855227882037532</v>
      </c>
    </row>
    <row r="19" spans="2:20" x14ac:dyDescent="0.2">
      <c r="B19" s="104" t="s">
        <v>23</v>
      </c>
      <c r="C19" s="105">
        <v>141</v>
      </c>
      <c r="D19" s="100">
        <v>18.57707509881423</v>
      </c>
      <c r="E19" s="105">
        <v>140</v>
      </c>
      <c r="F19" s="100">
        <v>18.445322793148879</v>
      </c>
      <c r="G19" s="105">
        <v>154</v>
      </c>
      <c r="H19" s="100">
        <v>20.289855072463769</v>
      </c>
      <c r="I19" s="105">
        <v>154</v>
      </c>
      <c r="J19" s="72">
        <f>+I19/I14*100</f>
        <v>23.839009287925698</v>
      </c>
      <c r="K19" s="105">
        <v>196</v>
      </c>
      <c r="L19" s="72">
        <f>+K19/K14*100</f>
        <v>23.990208078335375</v>
      </c>
      <c r="M19" s="105">
        <v>178</v>
      </c>
      <c r="N19" s="72">
        <f>M19/M14*100</f>
        <v>21.241050119331742</v>
      </c>
      <c r="O19" s="105">
        <v>174</v>
      </c>
      <c r="P19" s="72">
        <f>O19/O14*100</f>
        <v>21.804511278195488</v>
      </c>
      <c r="Q19" s="105">
        <v>172</v>
      </c>
      <c r="R19" s="72">
        <f>Q19/Q14*100</f>
        <v>22.631578947368421</v>
      </c>
      <c r="S19" s="105">
        <v>155</v>
      </c>
      <c r="T19" s="72">
        <f>S19/S14*100</f>
        <v>20.777479892761395</v>
      </c>
    </row>
    <row r="20" spans="2:20" x14ac:dyDescent="0.2">
      <c r="B20" s="104" t="s">
        <v>24</v>
      </c>
      <c r="C20" s="103">
        <v>204</v>
      </c>
      <c r="D20" s="100">
        <v>26.877470355731226</v>
      </c>
      <c r="E20" s="103">
        <v>178</v>
      </c>
      <c r="F20" s="100">
        <v>23.451910408432148</v>
      </c>
      <c r="G20" s="103">
        <v>183</v>
      </c>
      <c r="H20" s="100">
        <v>24.110671936758894</v>
      </c>
      <c r="I20" s="103">
        <v>207</v>
      </c>
      <c r="J20" s="72">
        <f>+I20/I14*100</f>
        <v>32.043343653250773</v>
      </c>
      <c r="K20" s="103">
        <v>241</v>
      </c>
      <c r="L20" s="72">
        <f>+K20/K14*100</f>
        <v>29.498164014687884</v>
      </c>
      <c r="M20" s="103">
        <v>298</v>
      </c>
      <c r="N20" s="72">
        <f>M20/M14*100</f>
        <v>35.56085918854415</v>
      </c>
      <c r="O20" s="103">
        <v>255</v>
      </c>
      <c r="P20" s="72">
        <f>O20/O14*100</f>
        <v>31.954887218045116</v>
      </c>
      <c r="Q20" s="103">
        <v>240</v>
      </c>
      <c r="R20" s="72">
        <f>Q20/Q14*100</f>
        <v>31.578947368421051</v>
      </c>
      <c r="S20" s="103">
        <v>250</v>
      </c>
      <c r="T20" s="72">
        <f>S20/S14*100</f>
        <v>33.512064343163537</v>
      </c>
    </row>
    <row r="21" spans="2:20" x14ac:dyDescent="0.2">
      <c r="B21" s="104" t="s">
        <v>25</v>
      </c>
      <c r="C21" s="103">
        <v>148</v>
      </c>
      <c r="D21" s="100">
        <v>19.499341238471672</v>
      </c>
      <c r="E21" s="103">
        <v>152</v>
      </c>
      <c r="F21" s="100">
        <v>20.02635046113307</v>
      </c>
      <c r="G21" s="103">
        <v>146</v>
      </c>
      <c r="H21" s="100">
        <v>19.235836627140976</v>
      </c>
      <c r="I21" s="103">
        <v>148</v>
      </c>
      <c r="J21" s="72">
        <f>+I21/I14*100</f>
        <v>22.910216718266255</v>
      </c>
      <c r="K21" s="103">
        <v>206</v>
      </c>
      <c r="L21" s="72">
        <f>+K21/K14*100</f>
        <v>25.214198286413708</v>
      </c>
      <c r="M21" s="103">
        <v>194</v>
      </c>
      <c r="N21" s="72">
        <f>M21/M14*100</f>
        <v>23.150357995226731</v>
      </c>
      <c r="O21" s="103">
        <v>203</v>
      </c>
      <c r="P21" s="72">
        <f>O21/O14*100</f>
        <v>25.438596491228072</v>
      </c>
      <c r="Q21" s="103">
        <v>195</v>
      </c>
      <c r="R21" s="72">
        <f>Q21/Q14*100</f>
        <v>25.657894736842106</v>
      </c>
      <c r="S21" s="103">
        <v>185</v>
      </c>
      <c r="T21" s="72">
        <f>S21/S14*100</f>
        <v>24.798927613941018</v>
      </c>
    </row>
    <row r="22" spans="2:20" x14ac:dyDescent="0.2">
      <c r="B22" s="104" t="s">
        <v>63</v>
      </c>
      <c r="C22" s="103">
        <v>48</v>
      </c>
      <c r="D22" s="100">
        <v>6.3241106719367588</v>
      </c>
      <c r="E22" s="103">
        <v>45</v>
      </c>
      <c r="F22" s="100">
        <v>5.928853754940711</v>
      </c>
      <c r="G22" s="103">
        <v>47</v>
      </c>
      <c r="H22" s="100">
        <v>6.1923583662714092</v>
      </c>
      <c r="I22" s="103">
        <v>46</v>
      </c>
      <c r="J22" s="72">
        <f>+I22/I14*100</f>
        <v>7.1207430340557281</v>
      </c>
      <c r="K22" s="103">
        <v>61</v>
      </c>
      <c r="L22" s="72">
        <f>+K22/K14*100</f>
        <v>7.466340269277846</v>
      </c>
      <c r="M22" s="103">
        <v>62</v>
      </c>
      <c r="N22" s="72">
        <f>M22/M14*100</f>
        <v>7.3985680190930783</v>
      </c>
      <c r="O22" s="103">
        <v>65</v>
      </c>
      <c r="P22" s="72">
        <f>O22/O14*100</f>
        <v>8.1453634085213036</v>
      </c>
      <c r="Q22" s="103">
        <v>69</v>
      </c>
      <c r="R22" s="72">
        <f>Q22/Q14*100</f>
        <v>9.0789473684210531</v>
      </c>
      <c r="S22" s="103">
        <v>65</v>
      </c>
      <c r="T22" s="72">
        <f>S22/S14*100</f>
        <v>8.713136729222521</v>
      </c>
    </row>
    <row r="23" spans="2:20" x14ac:dyDescent="0.2">
      <c r="B23" s="106" t="s">
        <v>70</v>
      </c>
      <c r="C23" s="107">
        <v>0</v>
      </c>
      <c r="D23" s="108">
        <v>0</v>
      </c>
      <c r="E23" s="107">
        <v>0</v>
      </c>
      <c r="F23" s="108">
        <v>0</v>
      </c>
      <c r="G23" s="107"/>
      <c r="H23" s="108"/>
      <c r="I23" s="107"/>
      <c r="J23" s="108"/>
      <c r="K23" s="107"/>
      <c r="L23" s="108"/>
      <c r="M23" s="107"/>
      <c r="N23" s="108"/>
      <c r="O23" s="107">
        <v>6</v>
      </c>
      <c r="P23" s="109">
        <f>O23/O14*100</f>
        <v>0.75187969924812026</v>
      </c>
      <c r="Q23" s="107">
        <v>6</v>
      </c>
      <c r="R23" s="109">
        <f>Q23/Q14*100</f>
        <v>0.78947368421052633</v>
      </c>
      <c r="S23" s="107">
        <v>8</v>
      </c>
      <c r="T23" s="109">
        <f>S23/S14*100</f>
        <v>1.0723860589812333</v>
      </c>
    </row>
    <row r="25" spans="2:20" x14ac:dyDescent="0.2">
      <c r="B25" s="110" t="s">
        <v>65</v>
      </c>
    </row>
    <row r="26" spans="2:20" x14ac:dyDescent="0.2">
      <c r="B26" s="111"/>
    </row>
    <row r="27" spans="2:20" x14ac:dyDescent="0.2">
      <c r="B27" s="111"/>
    </row>
    <row r="28" spans="2:20" x14ac:dyDescent="0.2">
      <c r="B28" s="111"/>
    </row>
    <row r="49" spans="1:2" ht="12.75" customHeight="1" x14ac:dyDescent="0.2">
      <c r="A49" s="112"/>
      <c r="B49" s="112"/>
    </row>
    <row r="50" spans="1:2" x14ac:dyDescent="0.2">
      <c r="A50" s="57"/>
      <c r="B50" s="57"/>
    </row>
  </sheetData>
  <mergeCells count="10">
    <mergeCell ref="S11:T11"/>
    <mergeCell ref="Q11:R11"/>
    <mergeCell ref="C6:R6"/>
    <mergeCell ref="O11:P11"/>
    <mergeCell ref="M11:N11"/>
    <mergeCell ref="K11:L11"/>
    <mergeCell ref="I11:J11"/>
    <mergeCell ref="G11:H11"/>
    <mergeCell ref="E11:F11"/>
    <mergeCell ref="C11:D11"/>
  </mergeCells>
  <pageMargins left="0.7" right="0.7" top="0.75" bottom="0.75" header="0.3" footer="0.3"/>
  <pageSetup scale="56" orientation="portrait" r:id="rId1"/>
  <ignoredErrors>
    <ignoredError sqref="M14 R14:S14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2053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38100</xdr:rowOff>
              </from>
              <to>
                <xdr:col>1</xdr:col>
                <xdr:colOff>409575</xdr:colOff>
                <xdr:row>3</xdr:row>
                <xdr:rowOff>47625</xdr:rowOff>
              </to>
            </anchor>
          </objectPr>
        </oleObject>
      </mc:Choice>
      <mc:Fallback>
        <oleObject progId="MSPhotoEd.3" shapeId="205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22"/>
  <sheetViews>
    <sheetView zoomScaleNormal="100" workbookViewId="0">
      <selection activeCell="U3" sqref="U3"/>
    </sheetView>
  </sheetViews>
  <sheetFormatPr defaultRowHeight="12.75" x14ac:dyDescent="0.2"/>
  <cols>
    <col min="1" max="1" width="7.85546875" style="55" customWidth="1"/>
    <col min="2" max="2" width="17.85546875" style="55" customWidth="1"/>
    <col min="3" max="11" width="9.140625" style="55"/>
    <col min="12" max="12" width="11.140625" style="55" customWidth="1"/>
    <col min="13" max="16384" width="9.140625" style="55"/>
  </cols>
  <sheetData>
    <row r="2" spans="1:20" x14ac:dyDescent="0.2">
      <c r="C2" s="1"/>
      <c r="D2" s="1"/>
      <c r="E2" s="1"/>
      <c r="M2" s="1" t="s">
        <v>106</v>
      </c>
    </row>
    <row r="5" spans="1:20" ht="15" x14ac:dyDescent="0.25">
      <c r="L5" s="113"/>
    </row>
    <row r="6" spans="1:20" ht="15" x14ac:dyDescent="0.25">
      <c r="L6" s="113"/>
    </row>
    <row r="7" spans="1:20" ht="15" customHeight="1" x14ac:dyDescent="0.2">
      <c r="B7" s="91">
        <v>2.0299999999999998</v>
      </c>
      <c r="C7" s="247" t="s">
        <v>109</v>
      </c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</row>
    <row r="8" spans="1:20" ht="12" customHeight="1" x14ac:dyDescent="0.25">
      <c r="B8" s="92"/>
      <c r="L8" s="113"/>
    </row>
    <row r="9" spans="1:20" ht="14.25" customHeight="1" x14ac:dyDescent="0.2">
      <c r="B9" s="68"/>
      <c r="C9" s="246">
        <v>2016</v>
      </c>
      <c r="D9" s="248"/>
      <c r="E9" s="246">
        <v>2017</v>
      </c>
      <c r="F9" s="248"/>
      <c r="G9" s="246">
        <v>2018</v>
      </c>
      <c r="H9" s="239"/>
      <c r="I9" s="246">
        <v>2019</v>
      </c>
      <c r="J9" s="239"/>
      <c r="K9" s="246">
        <v>2020</v>
      </c>
      <c r="L9" s="239"/>
      <c r="M9" s="246">
        <v>2021</v>
      </c>
      <c r="N9" s="239"/>
      <c r="O9" s="246">
        <v>2022</v>
      </c>
      <c r="P9" s="239"/>
      <c r="Q9" s="246">
        <v>2023</v>
      </c>
      <c r="R9" s="239"/>
      <c r="S9" s="246">
        <v>2024</v>
      </c>
      <c r="T9" s="239"/>
    </row>
    <row r="10" spans="1:20" ht="20.25" customHeight="1" x14ac:dyDescent="0.2">
      <c r="B10" s="114" t="s">
        <v>26</v>
      </c>
      <c r="C10" s="115" t="s">
        <v>3</v>
      </c>
      <c r="D10" s="116" t="s">
        <v>4</v>
      </c>
      <c r="E10" s="115" t="s">
        <v>3</v>
      </c>
      <c r="F10" s="116" t="s">
        <v>4</v>
      </c>
      <c r="G10" s="115" t="s">
        <v>3</v>
      </c>
      <c r="H10" s="116" t="s">
        <v>4</v>
      </c>
      <c r="I10" s="115" t="s">
        <v>3</v>
      </c>
      <c r="J10" s="116" t="s">
        <v>4</v>
      </c>
      <c r="K10" s="115" t="s">
        <v>3</v>
      </c>
      <c r="L10" s="116" t="s">
        <v>4</v>
      </c>
      <c r="M10" s="115" t="s">
        <v>3</v>
      </c>
      <c r="N10" s="116" t="s">
        <v>4</v>
      </c>
      <c r="O10" s="115" t="s">
        <v>3</v>
      </c>
      <c r="P10" s="116" t="s">
        <v>4</v>
      </c>
      <c r="Q10" s="115" t="s">
        <v>3</v>
      </c>
      <c r="R10" s="116" t="s">
        <v>4</v>
      </c>
      <c r="S10" s="115" t="s">
        <v>3</v>
      </c>
      <c r="T10" s="116" t="s">
        <v>4</v>
      </c>
    </row>
    <row r="11" spans="1:20" x14ac:dyDescent="0.2">
      <c r="A11" s="58"/>
      <c r="B11" s="68"/>
      <c r="C11" s="117"/>
      <c r="D11" s="58"/>
      <c r="E11" s="117"/>
      <c r="F11" s="58"/>
      <c r="G11" s="117"/>
      <c r="H11" s="58"/>
      <c r="I11" s="117"/>
      <c r="J11" s="58"/>
      <c r="K11" s="117"/>
      <c r="L11" s="58"/>
      <c r="M11" s="117"/>
      <c r="N11" s="58"/>
      <c r="O11" s="117"/>
      <c r="P11" s="58"/>
      <c r="Q11" s="117"/>
      <c r="R11" s="58"/>
      <c r="S11" s="117"/>
      <c r="T11" s="58"/>
    </row>
    <row r="12" spans="1:20" x14ac:dyDescent="0.2">
      <c r="A12" s="58"/>
      <c r="B12" s="118" t="s">
        <v>5</v>
      </c>
      <c r="C12" s="119">
        <f t="shared" ref="C12:G12" si="0">SUM(C13:C20)</f>
        <v>660</v>
      </c>
      <c r="D12" s="120">
        <f t="shared" si="0"/>
        <v>100</v>
      </c>
      <c r="E12" s="119">
        <f t="shared" si="0"/>
        <v>625</v>
      </c>
      <c r="F12" s="120">
        <v>100</v>
      </c>
      <c r="G12" s="121">
        <f t="shared" si="0"/>
        <v>640</v>
      </c>
      <c r="H12" s="120">
        <v>100</v>
      </c>
      <c r="I12" s="121">
        <f>SUM(I13:I20)</f>
        <v>646</v>
      </c>
      <c r="J12" s="120">
        <f>SUM(J13:J20)</f>
        <v>100.04520123839008</v>
      </c>
      <c r="K12" s="121">
        <v>817</v>
      </c>
      <c r="L12" s="120">
        <f t="shared" ref="L12:R12" si="1">SUM(L13:L20)</f>
        <v>99.999999999999986</v>
      </c>
      <c r="M12" s="121">
        <f t="shared" si="1"/>
        <v>838</v>
      </c>
      <c r="N12" s="120">
        <f t="shared" si="1"/>
        <v>100</v>
      </c>
      <c r="O12" s="121">
        <f t="shared" si="1"/>
        <v>798</v>
      </c>
      <c r="P12" s="120">
        <f t="shared" si="1"/>
        <v>100.00000000000001</v>
      </c>
      <c r="Q12" s="121">
        <f t="shared" si="1"/>
        <v>760</v>
      </c>
      <c r="R12" s="120">
        <f t="shared" si="1"/>
        <v>99.999999999999986</v>
      </c>
      <c r="S12" s="121">
        <f t="shared" ref="S12:T12" si="2">SUM(S13:S20)</f>
        <v>746</v>
      </c>
      <c r="T12" s="120">
        <f t="shared" si="2"/>
        <v>100.03190348525467</v>
      </c>
    </row>
    <row r="13" spans="1:20" x14ac:dyDescent="0.2">
      <c r="B13" s="122" t="s">
        <v>27</v>
      </c>
      <c r="C13" s="123">
        <v>414</v>
      </c>
      <c r="D13" s="124">
        <f>(C13/$C$12)*100</f>
        <v>62.727272727272734</v>
      </c>
      <c r="E13" s="123">
        <v>391</v>
      </c>
      <c r="F13" s="124">
        <f>(E13/$C$12)*100</f>
        <v>59.242424242424242</v>
      </c>
      <c r="G13" s="123">
        <v>376</v>
      </c>
      <c r="H13" s="125">
        <f>(G13/$C$12)*100</f>
        <v>56.969696969696969</v>
      </c>
      <c r="I13" s="123">
        <v>407</v>
      </c>
      <c r="J13" s="125">
        <f>+I13/I12*100</f>
        <v>63.003095975232192</v>
      </c>
      <c r="K13" s="123">
        <v>467</v>
      </c>
      <c r="L13" s="125">
        <f>+K13/K12*100</f>
        <v>57.16034271725826</v>
      </c>
      <c r="M13" s="123">
        <v>495</v>
      </c>
      <c r="N13" s="125">
        <f>M13/M12*100</f>
        <v>59.069212410501194</v>
      </c>
      <c r="O13" s="123">
        <v>463</v>
      </c>
      <c r="P13" s="125">
        <f>O13/O12*100</f>
        <v>58.020050125313283</v>
      </c>
      <c r="Q13" s="123">
        <v>448</v>
      </c>
      <c r="R13" s="125">
        <f>Q13/Q12*100</f>
        <v>58.947368421052623</v>
      </c>
      <c r="S13" s="123">
        <v>448</v>
      </c>
      <c r="T13" s="125">
        <f>S13/S12*100</f>
        <v>60.053619302949059</v>
      </c>
    </row>
    <row r="14" spans="1:20" x14ac:dyDescent="0.2">
      <c r="B14" s="55" t="s">
        <v>28</v>
      </c>
      <c r="C14" s="123">
        <v>0</v>
      </c>
      <c r="D14" s="124">
        <f t="shared" ref="D14:D20" si="3">(C14/$C$12)*100</f>
        <v>0</v>
      </c>
      <c r="E14" s="123">
        <v>30</v>
      </c>
      <c r="F14" s="124">
        <f t="shared" ref="F14:F20" si="4">(E14/$C$12)*100</f>
        <v>4.5454545454545459</v>
      </c>
      <c r="G14" s="123">
        <v>2</v>
      </c>
      <c r="H14" s="125">
        <f t="shared" ref="H14:H20" si="5">(G14/$C$12)*100</f>
        <v>0.30303030303030304</v>
      </c>
      <c r="I14" s="123">
        <v>1</v>
      </c>
      <c r="J14" s="125">
        <f>+I14/I12*100</f>
        <v>0.15479876160990713</v>
      </c>
      <c r="K14" s="123">
        <v>1</v>
      </c>
      <c r="L14" s="125">
        <f>+K14/K12*100</f>
        <v>0.12239902080783352</v>
      </c>
      <c r="M14" s="123">
        <v>7</v>
      </c>
      <c r="N14" s="125">
        <f>M14/M12*100</f>
        <v>0.8353221957040573</v>
      </c>
      <c r="O14" s="123">
        <v>1</v>
      </c>
      <c r="P14" s="125">
        <f>O14/O12*100</f>
        <v>0.12531328320802004</v>
      </c>
      <c r="Q14" s="123">
        <v>0</v>
      </c>
      <c r="R14" s="125">
        <v>0</v>
      </c>
      <c r="S14" s="123">
        <v>1</v>
      </c>
      <c r="T14" s="125">
        <v>0</v>
      </c>
    </row>
    <row r="15" spans="1:20" x14ac:dyDescent="0.2">
      <c r="B15" s="55" t="s">
        <v>29</v>
      </c>
      <c r="C15" s="123">
        <v>9</v>
      </c>
      <c r="D15" s="124">
        <f t="shared" si="3"/>
        <v>1.3636363636363635</v>
      </c>
      <c r="E15" s="123">
        <v>14</v>
      </c>
      <c r="F15" s="124">
        <f t="shared" si="4"/>
        <v>2.1212121212121215</v>
      </c>
      <c r="G15" s="123">
        <v>17</v>
      </c>
      <c r="H15" s="125">
        <f t="shared" si="5"/>
        <v>2.5757575757575757</v>
      </c>
      <c r="I15" s="123">
        <v>15</v>
      </c>
      <c r="J15" s="125">
        <f>+I15/I12*100</f>
        <v>2.321981424148607</v>
      </c>
      <c r="K15" s="123">
        <v>15</v>
      </c>
      <c r="L15" s="125">
        <f>K15/K12*100</f>
        <v>1.8359853121175032</v>
      </c>
      <c r="M15" s="123">
        <v>18</v>
      </c>
      <c r="N15" s="125">
        <f>M15/M12*100</f>
        <v>2.1479713603818613</v>
      </c>
      <c r="O15" s="123">
        <v>12</v>
      </c>
      <c r="P15" s="125">
        <f>O15/O12*100</f>
        <v>1.5037593984962405</v>
      </c>
      <c r="Q15" s="123">
        <v>11</v>
      </c>
      <c r="R15" s="125">
        <f>Q15/Q12*100</f>
        <v>1.4473684210526316</v>
      </c>
      <c r="S15" s="123">
        <v>7</v>
      </c>
      <c r="T15" s="125">
        <f>S15/S12*100</f>
        <v>0.93833780160857905</v>
      </c>
    </row>
    <row r="16" spans="1:20" x14ac:dyDescent="0.2">
      <c r="B16" s="55" t="s">
        <v>30</v>
      </c>
      <c r="C16" s="123">
        <v>22</v>
      </c>
      <c r="D16" s="124">
        <f t="shared" si="3"/>
        <v>3.3333333333333335</v>
      </c>
      <c r="E16" s="123">
        <v>1</v>
      </c>
      <c r="F16" s="124">
        <f t="shared" si="4"/>
        <v>0.15151515151515152</v>
      </c>
      <c r="G16" s="123">
        <v>25</v>
      </c>
      <c r="H16" s="125">
        <f t="shared" si="5"/>
        <v>3.7878787878787881</v>
      </c>
      <c r="I16" s="123">
        <v>16</v>
      </c>
      <c r="J16" s="125">
        <f>+I16/I12*100</f>
        <v>2.4767801857585141</v>
      </c>
      <c r="K16" s="123">
        <v>43</v>
      </c>
      <c r="L16" s="125">
        <f>+K16/K12*100</f>
        <v>5.2631578947368416</v>
      </c>
      <c r="M16" s="123">
        <v>22</v>
      </c>
      <c r="N16" s="125">
        <f>M16/M12*100</f>
        <v>2.6252983293556085</v>
      </c>
      <c r="O16" s="123">
        <v>22</v>
      </c>
      <c r="P16" s="125">
        <f>O16/O12*100</f>
        <v>2.7568922305764412</v>
      </c>
      <c r="Q16" s="123">
        <v>29</v>
      </c>
      <c r="R16" s="125">
        <f>Q16/Q12*100</f>
        <v>3.8157894736842106</v>
      </c>
      <c r="S16" s="123">
        <v>32</v>
      </c>
      <c r="T16" s="125">
        <f>S16/S12*100</f>
        <v>4.2895442359249332</v>
      </c>
    </row>
    <row r="17" spans="2:20" x14ac:dyDescent="0.2">
      <c r="B17" s="55" t="s">
        <v>31</v>
      </c>
      <c r="C17" s="126">
        <v>0</v>
      </c>
      <c r="D17" s="124">
        <f t="shared" si="3"/>
        <v>0</v>
      </c>
      <c r="E17" s="126">
        <v>0</v>
      </c>
      <c r="F17" s="124">
        <f t="shared" si="4"/>
        <v>0</v>
      </c>
      <c r="G17" s="126">
        <v>0</v>
      </c>
      <c r="H17" s="125">
        <f t="shared" si="5"/>
        <v>0</v>
      </c>
      <c r="I17" s="126">
        <v>1</v>
      </c>
      <c r="J17" s="125">
        <v>0.2</v>
      </c>
      <c r="K17" s="126">
        <v>2</v>
      </c>
      <c r="L17" s="125">
        <f>+K17/K12*100</f>
        <v>0.24479804161566704</v>
      </c>
      <c r="M17" s="126">
        <v>2</v>
      </c>
      <c r="N17" s="125">
        <f>M17/M12*100</f>
        <v>0.23866348448687352</v>
      </c>
      <c r="O17" s="126">
        <v>2</v>
      </c>
      <c r="P17" s="125">
        <f>O17/O12*100</f>
        <v>0.25062656641604009</v>
      </c>
      <c r="Q17" s="126">
        <v>4</v>
      </c>
      <c r="R17" s="125">
        <f>Q17/Q12*100</f>
        <v>0.52631578947368418</v>
      </c>
      <c r="S17" s="126">
        <v>2</v>
      </c>
      <c r="T17" s="125">
        <f>S17/S12*100</f>
        <v>0.26809651474530832</v>
      </c>
    </row>
    <row r="18" spans="2:20" x14ac:dyDescent="0.2">
      <c r="B18" s="55" t="s">
        <v>101</v>
      </c>
      <c r="C18" s="126"/>
      <c r="D18" s="124"/>
      <c r="E18" s="126"/>
      <c r="F18" s="124"/>
      <c r="G18" s="126"/>
      <c r="H18" s="125"/>
      <c r="I18" s="126"/>
      <c r="J18" s="125"/>
      <c r="K18" s="126"/>
      <c r="L18" s="125"/>
      <c r="M18" s="126"/>
      <c r="N18" s="125"/>
      <c r="O18" s="126"/>
      <c r="P18" s="125"/>
      <c r="Q18" s="126"/>
      <c r="R18" s="125"/>
      <c r="S18" s="126">
        <v>1</v>
      </c>
      <c r="T18" s="125">
        <v>0.3</v>
      </c>
    </row>
    <row r="19" spans="2:20" x14ac:dyDescent="0.2">
      <c r="B19" s="122" t="s">
        <v>32</v>
      </c>
      <c r="C19" s="123">
        <v>214</v>
      </c>
      <c r="D19" s="124">
        <f t="shared" si="3"/>
        <v>32.424242424242422</v>
      </c>
      <c r="E19" s="123">
        <v>178</v>
      </c>
      <c r="F19" s="124">
        <f t="shared" si="4"/>
        <v>26.969696969696972</v>
      </c>
      <c r="G19" s="123">
        <v>206</v>
      </c>
      <c r="H19" s="125">
        <f t="shared" si="5"/>
        <v>31.212121212121215</v>
      </c>
      <c r="I19" s="123">
        <v>198</v>
      </c>
      <c r="J19" s="125">
        <f>+I19/I12*100</f>
        <v>30.650154798761609</v>
      </c>
      <c r="K19" s="123">
        <v>273</v>
      </c>
      <c r="L19" s="125">
        <f>+K19/K12*100</f>
        <v>33.414932680538556</v>
      </c>
      <c r="M19" s="123">
        <v>279</v>
      </c>
      <c r="N19" s="125">
        <f>M19/M12*100</f>
        <v>33.293556085918851</v>
      </c>
      <c r="O19" s="123">
        <v>283</v>
      </c>
      <c r="P19" s="125">
        <f>O19/O12*100</f>
        <v>35.463659147869677</v>
      </c>
      <c r="Q19" s="123">
        <v>264</v>
      </c>
      <c r="R19" s="125">
        <f>Q19/Q12*100</f>
        <v>34.736842105263158</v>
      </c>
      <c r="S19" s="123">
        <v>254</v>
      </c>
      <c r="T19" s="125">
        <f>S19/S12*100</f>
        <v>34.048257372654156</v>
      </c>
    </row>
    <row r="20" spans="2:20" x14ac:dyDescent="0.2">
      <c r="B20" s="127" t="s">
        <v>33</v>
      </c>
      <c r="C20" s="128">
        <v>1</v>
      </c>
      <c r="D20" s="129">
        <f t="shared" si="3"/>
        <v>0.15151515151515152</v>
      </c>
      <c r="E20" s="128">
        <v>11</v>
      </c>
      <c r="F20" s="129">
        <f t="shared" si="4"/>
        <v>1.6666666666666667</v>
      </c>
      <c r="G20" s="128">
        <v>14</v>
      </c>
      <c r="H20" s="130">
        <f t="shared" si="5"/>
        <v>2.1212121212121215</v>
      </c>
      <c r="I20" s="128">
        <v>8</v>
      </c>
      <c r="J20" s="130">
        <f>+I20/I12*100</f>
        <v>1.2383900928792571</v>
      </c>
      <c r="K20" s="128">
        <v>16</v>
      </c>
      <c r="L20" s="130">
        <f>+K20/K12*100</f>
        <v>1.9583843329253363</v>
      </c>
      <c r="M20" s="128">
        <v>15</v>
      </c>
      <c r="N20" s="130">
        <f>M20/M12*100</f>
        <v>1.7899761336515514</v>
      </c>
      <c r="O20" s="128">
        <v>15</v>
      </c>
      <c r="P20" s="130">
        <f>O20/O12*100</f>
        <v>1.8796992481203008</v>
      </c>
      <c r="Q20" s="128">
        <v>4</v>
      </c>
      <c r="R20" s="130">
        <f>Q20/Q12*100</f>
        <v>0.52631578947368418</v>
      </c>
      <c r="S20" s="128">
        <v>1</v>
      </c>
      <c r="T20" s="130">
        <f>S20/S12*100</f>
        <v>0.13404825737265416</v>
      </c>
    </row>
    <row r="22" spans="2:20" x14ac:dyDescent="0.2">
      <c r="B22" s="110" t="s">
        <v>34</v>
      </c>
    </row>
  </sheetData>
  <mergeCells count="10">
    <mergeCell ref="S9:T9"/>
    <mergeCell ref="Q9:R9"/>
    <mergeCell ref="C7:P7"/>
    <mergeCell ref="O9:P9"/>
    <mergeCell ref="M9:N9"/>
    <mergeCell ref="K9:L9"/>
    <mergeCell ref="I9:J9"/>
    <mergeCell ref="G9:H9"/>
    <mergeCell ref="E9:F9"/>
    <mergeCell ref="C9:D9"/>
  </mergeCells>
  <pageMargins left="0.7" right="0.7" top="0.75" bottom="0.75" header="0.3" footer="0.3"/>
  <pageSetup scale="58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3076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47625</xdr:rowOff>
              </from>
              <to>
                <xdr:col>1</xdr:col>
                <xdr:colOff>581025</xdr:colOff>
                <xdr:row>3</xdr:row>
                <xdr:rowOff>47625</xdr:rowOff>
              </to>
            </anchor>
          </objectPr>
        </oleObject>
      </mc:Choice>
      <mc:Fallback>
        <oleObject progId="MSPhotoEd.3" shapeId="307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W39"/>
  <sheetViews>
    <sheetView zoomScaleNormal="100" workbookViewId="0">
      <selection activeCell="L34" sqref="L34"/>
    </sheetView>
  </sheetViews>
  <sheetFormatPr defaultRowHeight="12.75" x14ac:dyDescent="0.2"/>
  <cols>
    <col min="1" max="1" width="16.140625" style="55" customWidth="1"/>
    <col min="2" max="2" width="9.85546875" style="55" customWidth="1"/>
    <col min="3" max="16384" width="9.140625" style="55"/>
  </cols>
  <sheetData>
    <row r="2" spans="2:23" x14ac:dyDescent="0.2">
      <c r="L2" s="1" t="s">
        <v>106</v>
      </c>
    </row>
    <row r="5" spans="2:23" x14ac:dyDescent="0.2">
      <c r="C5" s="245" t="s">
        <v>110</v>
      </c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</row>
    <row r="7" spans="2:23" x14ac:dyDescent="0.2">
      <c r="B7" s="91">
        <v>2.04</v>
      </c>
      <c r="C7" s="75"/>
      <c r="D7" s="75"/>
    </row>
    <row r="8" spans="2:23" x14ac:dyDescent="0.2">
      <c r="B8" s="131"/>
    </row>
    <row r="9" spans="2:23" x14ac:dyDescent="0.2">
      <c r="B9" s="68"/>
      <c r="C9" s="240">
        <v>2018</v>
      </c>
      <c r="D9" s="241"/>
      <c r="E9" s="241"/>
      <c r="F9" s="240">
        <v>2019</v>
      </c>
      <c r="G9" s="241"/>
      <c r="H9" s="241"/>
      <c r="I9" s="240">
        <v>2020</v>
      </c>
      <c r="J9" s="241"/>
      <c r="K9" s="241"/>
      <c r="L9" s="240">
        <v>2021</v>
      </c>
      <c r="M9" s="241"/>
      <c r="N9" s="241"/>
      <c r="O9" s="240">
        <v>2022</v>
      </c>
      <c r="P9" s="241"/>
      <c r="Q9" s="241"/>
      <c r="R9" s="240">
        <v>2023</v>
      </c>
      <c r="S9" s="241"/>
      <c r="T9" s="241"/>
      <c r="U9" s="240">
        <v>2024</v>
      </c>
      <c r="V9" s="241"/>
      <c r="W9" s="241"/>
    </row>
    <row r="10" spans="2:23" x14ac:dyDescent="0.2">
      <c r="B10" s="94"/>
      <c r="C10" s="132" t="s">
        <v>5</v>
      </c>
      <c r="D10" s="133" t="s">
        <v>1</v>
      </c>
      <c r="E10" s="134" t="s">
        <v>2</v>
      </c>
      <c r="F10" s="132" t="s">
        <v>5</v>
      </c>
      <c r="G10" s="133" t="s">
        <v>1</v>
      </c>
      <c r="H10" s="134" t="s">
        <v>2</v>
      </c>
      <c r="I10" s="132" t="s">
        <v>5</v>
      </c>
      <c r="J10" s="133" t="s">
        <v>1</v>
      </c>
      <c r="K10" s="134" t="s">
        <v>2</v>
      </c>
      <c r="L10" s="132" t="s">
        <v>5</v>
      </c>
      <c r="M10" s="133" t="s">
        <v>1</v>
      </c>
      <c r="N10" s="134" t="s">
        <v>2</v>
      </c>
      <c r="O10" s="132" t="s">
        <v>5</v>
      </c>
      <c r="P10" s="133" t="s">
        <v>1</v>
      </c>
      <c r="Q10" s="134" t="s">
        <v>2</v>
      </c>
      <c r="R10" s="132" t="s">
        <v>5</v>
      </c>
      <c r="S10" s="133" t="s">
        <v>1</v>
      </c>
      <c r="T10" s="134" t="s">
        <v>2</v>
      </c>
      <c r="U10" s="132" t="s">
        <v>5</v>
      </c>
      <c r="V10" s="133" t="s">
        <v>1</v>
      </c>
      <c r="W10" s="134" t="s">
        <v>2</v>
      </c>
    </row>
    <row r="11" spans="2:23" x14ac:dyDescent="0.2">
      <c r="B11" s="66"/>
      <c r="C11" s="135"/>
      <c r="D11" s="136"/>
      <c r="E11" s="136"/>
      <c r="F11" s="135"/>
      <c r="G11" s="136"/>
      <c r="H11" s="136"/>
      <c r="I11" s="135"/>
      <c r="J11" s="136"/>
      <c r="K11" s="136"/>
      <c r="L11" s="135"/>
      <c r="M11" s="136"/>
      <c r="N11" s="136"/>
      <c r="O11" s="135"/>
      <c r="P11" s="136"/>
      <c r="Q11" s="136"/>
      <c r="R11" s="135"/>
      <c r="S11" s="136"/>
      <c r="T11" s="136"/>
      <c r="U11" s="135"/>
      <c r="V11" s="136"/>
      <c r="W11" s="136"/>
    </row>
    <row r="12" spans="2:23" x14ac:dyDescent="0.2">
      <c r="B12" s="118" t="s">
        <v>5</v>
      </c>
      <c r="C12" s="137">
        <f>SUM(D12:E12)</f>
        <v>214</v>
      </c>
      <c r="D12" s="138">
        <f>SUM(D13:D25)</f>
        <v>94</v>
      </c>
      <c r="E12" s="137">
        <f>SUM(E13:E25)</f>
        <v>120</v>
      </c>
      <c r="F12" s="137">
        <f>SUM(G12:H12)</f>
        <v>256</v>
      </c>
      <c r="G12" s="139">
        <f>SUM(G13:G25)</f>
        <v>109</v>
      </c>
      <c r="H12" s="137">
        <f>SUM(H13:H25)</f>
        <v>147</v>
      </c>
      <c r="I12" s="137">
        <f>SUM(I13:I25)</f>
        <v>215</v>
      </c>
      <c r="J12" s="139">
        <f>SUM(J13:J25)</f>
        <v>97</v>
      </c>
      <c r="K12" s="137">
        <f>SUM(K13:K25)</f>
        <v>118</v>
      </c>
      <c r="L12" s="137">
        <f>SUM(M12:N12)</f>
        <v>272</v>
      </c>
      <c r="M12" s="139">
        <f>SUM(M13:M25)</f>
        <v>133</v>
      </c>
      <c r="N12" s="137">
        <f>SUM(N13:N25)</f>
        <v>139</v>
      </c>
      <c r="O12" s="137">
        <f>SUM(O13:O25)</f>
        <v>310</v>
      </c>
      <c r="P12" s="139">
        <f>SUM(P13:P25)</f>
        <v>137</v>
      </c>
      <c r="Q12" s="137">
        <f>SUM(Q13:Q25)</f>
        <v>173</v>
      </c>
      <c r="R12" s="137">
        <f>SUM(S12:T12)</f>
        <v>308</v>
      </c>
      <c r="S12" s="139">
        <f>SUM(S13:S25)</f>
        <v>134</v>
      </c>
      <c r="T12" s="137">
        <f>SUM(T13:T25)</f>
        <v>174</v>
      </c>
      <c r="U12" s="137">
        <f>SUM(V12:W12)</f>
        <v>307</v>
      </c>
      <c r="V12" s="139">
        <f>SUM(V13:V25)</f>
        <v>140</v>
      </c>
      <c r="W12" s="137">
        <f>SUM(W13:W25)</f>
        <v>167</v>
      </c>
    </row>
    <row r="13" spans="2:23" x14ac:dyDescent="0.2">
      <c r="B13" s="140" t="s">
        <v>73</v>
      </c>
      <c r="C13" s="137">
        <f t="shared" ref="C13:C25" si="0">SUM(D13:E13)</f>
        <v>6</v>
      </c>
      <c r="D13" s="141">
        <v>4</v>
      </c>
      <c r="E13" s="126">
        <v>2</v>
      </c>
      <c r="F13" s="137">
        <f>SUM(G13:H13)</f>
        <v>4</v>
      </c>
      <c r="G13" s="142">
        <v>2</v>
      </c>
      <c r="H13" s="142">
        <v>2</v>
      </c>
      <c r="I13" s="137">
        <f>SUM(J13:K13)</f>
        <v>5</v>
      </c>
      <c r="J13" s="143">
        <v>3</v>
      </c>
      <c r="K13" s="142">
        <v>2</v>
      </c>
      <c r="L13" s="137">
        <f>SUM(M13:N13)</f>
        <v>4</v>
      </c>
      <c r="M13" s="143">
        <v>1</v>
      </c>
      <c r="N13" s="142">
        <v>3</v>
      </c>
      <c r="O13" s="137">
        <f>SUM(P13:Q13)</f>
        <v>4</v>
      </c>
      <c r="P13" s="143">
        <v>2</v>
      </c>
      <c r="Q13" s="142">
        <v>2</v>
      </c>
      <c r="R13" s="137">
        <f>SUM(S13:T13)</f>
        <v>3</v>
      </c>
      <c r="S13" s="143">
        <v>2</v>
      </c>
      <c r="T13" s="142">
        <v>1</v>
      </c>
      <c r="U13" s="137">
        <v>5</v>
      </c>
      <c r="V13" s="143">
        <v>3</v>
      </c>
      <c r="W13" s="142">
        <v>2</v>
      </c>
    </row>
    <row r="14" spans="2:23" x14ac:dyDescent="0.2">
      <c r="B14" s="140" t="s">
        <v>74</v>
      </c>
      <c r="C14" s="137">
        <f t="shared" si="0"/>
        <v>0</v>
      </c>
      <c r="D14" s="141">
        <v>0</v>
      </c>
      <c r="E14" s="126">
        <v>0</v>
      </c>
      <c r="F14" s="137">
        <f t="shared" ref="F14:F25" si="1">SUM(G14:H14)</f>
        <v>3</v>
      </c>
      <c r="G14" s="142">
        <v>2</v>
      </c>
      <c r="H14" s="142">
        <v>1</v>
      </c>
      <c r="I14" s="137">
        <f t="shared" ref="I14:I25" si="2">SUM(J14:K14)</f>
        <v>1</v>
      </c>
      <c r="J14" s="143">
        <v>1</v>
      </c>
      <c r="K14" s="137">
        <v>0</v>
      </c>
      <c r="L14" s="137">
        <f t="shared" ref="L14:L25" si="3">SUM(M14:N14)</f>
        <v>0</v>
      </c>
      <c r="M14" s="137">
        <v>0</v>
      </c>
      <c r="N14" s="137">
        <v>0</v>
      </c>
      <c r="O14" s="137">
        <f t="shared" ref="O14:O25" si="4">SUM(P14:Q14)</f>
        <v>1</v>
      </c>
      <c r="P14" s="143">
        <v>1</v>
      </c>
      <c r="Q14" s="137">
        <v>0</v>
      </c>
      <c r="R14" s="137">
        <f t="shared" ref="R14:R25" si="5">SUM(S14:T14)</f>
        <v>0</v>
      </c>
      <c r="S14" s="137">
        <v>0</v>
      </c>
      <c r="T14" s="137">
        <v>0</v>
      </c>
      <c r="U14" s="137">
        <f t="shared" ref="U14:U25" si="6">SUM(V14:W14)</f>
        <v>1</v>
      </c>
      <c r="V14" s="137">
        <v>1</v>
      </c>
      <c r="W14" s="137">
        <v>0</v>
      </c>
    </row>
    <row r="15" spans="2:23" x14ac:dyDescent="0.2">
      <c r="B15" s="140" t="s">
        <v>75</v>
      </c>
      <c r="C15" s="137">
        <f t="shared" si="0"/>
        <v>1</v>
      </c>
      <c r="D15" s="141">
        <v>1</v>
      </c>
      <c r="E15" s="126">
        <v>0</v>
      </c>
      <c r="F15" s="137">
        <f t="shared" si="1"/>
        <v>3</v>
      </c>
      <c r="G15" s="142">
        <v>2</v>
      </c>
      <c r="H15" s="142">
        <v>1</v>
      </c>
      <c r="I15" s="137">
        <f t="shared" si="2"/>
        <v>1</v>
      </c>
      <c r="J15" s="144">
        <v>0</v>
      </c>
      <c r="K15" s="145">
        <v>1</v>
      </c>
      <c r="L15" s="137">
        <f t="shared" si="3"/>
        <v>0</v>
      </c>
      <c r="M15" s="137">
        <v>0</v>
      </c>
      <c r="N15" s="137">
        <v>0</v>
      </c>
      <c r="O15" s="137">
        <f t="shared" si="4"/>
        <v>0</v>
      </c>
      <c r="P15" s="137">
        <v>0</v>
      </c>
      <c r="Q15" s="137">
        <v>0</v>
      </c>
      <c r="R15" s="137">
        <f t="shared" si="5"/>
        <v>0</v>
      </c>
      <c r="S15" s="137">
        <v>0</v>
      </c>
      <c r="T15" s="137">
        <v>0</v>
      </c>
      <c r="U15" s="137">
        <f t="shared" si="6"/>
        <v>2</v>
      </c>
      <c r="V15" s="137">
        <v>1</v>
      </c>
      <c r="W15" s="137">
        <v>1</v>
      </c>
    </row>
    <row r="16" spans="2:23" x14ac:dyDescent="0.2">
      <c r="B16" s="140" t="s">
        <v>76</v>
      </c>
      <c r="C16" s="137">
        <f t="shared" si="0"/>
        <v>0</v>
      </c>
      <c r="D16" s="141">
        <v>0</v>
      </c>
      <c r="E16" s="126">
        <v>0</v>
      </c>
      <c r="F16" s="137">
        <f t="shared" si="1"/>
        <v>1</v>
      </c>
      <c r="G16" s="145">
        <v>0</v>
      </c>
      <c r="H16" s="145">
        <v>1</v>
      </c>
      <c r="I16" s="137">
        <f t="shared" si="2"/>
        <v>1</v>
      </c>
      <c r="J16" s="146">
        <v>0</v>
      </c>
      <c r="K16" s="145">
        <v>1</v>
      </c>
      <c r="L16" s="137">
        <f t="shared" si="3"/>
        <v>4</v>
      </c>
      <c r="M16" s="146">
        <v>1</v>
      </c>
      <c r="N16" s="145">
        <v>3</v>
      </c>
      <c r="O16" s="137">
        <f t="shared" si="4"/>
        <v>7</v>
      </c>
      <c r="P16" s="146">
        <v>2</v>
      </c>
      <c r="Q16" s="145">
        <v>5</v>
      </c>
      <c r="R16" s="137">
        <f t="shared" si="5"/>
        <v>6</v>
      </c>
      <c r="S16" s="146">
        <v>2</v>
      </c>
      <c r="T16" s="145">
        <v>4</v>
      </c>
      <c r="U16" s="137">
        <f t="shared" si="6"/>
        <v>3</v>
      </c>
      <c r="V16" s="146">
        <v>1</v>
      </c>
      <c r="W16" s="145">
        <v>2</v>
      </c>
    </row>
    <row r="17" spans="2:23" x14ac:dyDescent="0.2">
      <c r="B17" s="140" t="s">
        <v>77</v>
      </c>
      <c r="C17" s="137">
        <f t="shared" si="0"/>
        <v>5</v>
      </c>
      <c r="D17" s="141">
        <v>1</v>
      </c>
      <c r="E17" s="126">
        <v>4</v>
      </c>
      <c r="F17" s="137">
        <f t="shared" si="1"/>
        <v>5</v>
      </c>
      <c r="G17" s="145">
        <v>1</v>
      </c>
      <c r="H17" s="145">
        <v>4</v>
      </c>
      <c r="I17" s="137">
        <f t="shared" si="2"/>
        <v>7</v>
      </c>
      <c r="J17" s="146">
        <v>2</v>
      </c>
      <c r="K17" s="145">
        <v>5</v>
      </c>
      <c r="L17" s="137">
        <f t="shared" si="3"/>
        <v>5</v>
      </c>
      <c r="M17" s="146">
        <v>0</v>
      </c>
      <c r="N17" s="145">
        <v>5</v>
      </c>
      <c r="O17" s="137">
        <f t="shared" si="4"/>
        <v>3</v>
      </c>
      <c r="P17" s="146">
        <v>2</v>
      </c>
      <c r="Q17" s="145">
        <v>1</v>
      </c>
      <c r="R17" s="137">
        <f t="shared" si="5"/>
        <v>5</v>
      </c>
      <c r="S17" s="146"/>
      <c r="T17" s="145">
        <v>5</v>
      </c>
      <c r="U17" s="137">
        <f t="shared" si="6"/>
        <v>5</v>
      </c>
      <c r="V17" s="146">
        <v>2</v>
      </c>
      <c r="W17" s="145">
        <v>3</v>
      </c>
    </row>
    <row r="18" spans="2:23" x14ac:dyDescent="0.2">
      <c r="B18" s="140" t="s">
        <v>78</v>
      </c>
      <c r="C18" s="137">
        <f t="shared" si="0"/>
        <v>3</v>
      </c>
      <c r="D18" s="141">
        <v>1</v>
      </c>
      <c r="E18" s="126">
        <v>2</v>
      </c>
      <c r="F18" s="137">
        <f t="shared" si="1"/>
        <v>6</v>
      </c>
      <c r="G18" s="145">
        <v>1</v>
      </c>
      <c r="H18" s="145">
        <v>5</v>
      </c>
      <c r="I18" s="137">
        <f t="shared" si="2"/>
        <v>4</v>
      </c>
      <c r="J18" s="146">
        <v>2</v>
      </c>
      <c r="K18" s="145">
        <v>2</v>
      </c>
      <c r="L18" s="137">
        <f t="shared" si="3"/>
        <v>5</v>
      </c>
      <c r="M18" s="146">
        <v>2</v>
      </c>
      <c r="N18" s="145">
        <v>3</v>
      </c>
      <c r="O18" s="137">
        <f t="shared" si="4"/>
        <v>4</v>
      </c>
      <c r="P18" s="146">
        <v>0</v>
      </c>
      <c r="Q18" s="145">
        <v>4</v>
      </c>
      <c r="R18" s="137">
        <f t="shared" si="5"/>
        <v>2</v>
      </c>
      <c r="S18" s="146"/>
      <c r="T18" s="145">
        <v>2</v>
      </c>
      <c r="U18" s="137">
        <f t="shared" si="6"/>
        <v>9</v>
      </c>
      <c r="V18" s="146">
        <v>5</v>
      </c>
      <c r="W18" s="145">
        <v>4</v>
      </c>
    </row>
    <row r="19" spans="2:23" x14ac:dyDescent="0.2">
      <c r="B19" s="140" t="s">
        <v>79</v>
      </c>
      <c r="C19" s="137">
        <f t="shared" si="0"/>
        <v>3</v>
      </c>
      <c r="D19" s="141">
        <v>0</v>
      </c>
      <c r="E19" s="126">
        <v>3</v>
      </c>
      <c r="F19" s="137">
        <f t="shared" si="1"/>
        <v>3</v>
      </c>
      <c r="G19" s="145">
        <v>1</v>
      </c>
      <c r="H19" s="145">
        <v>2</v>
      </c>
      <c r="I19" s="137">
        <f t="shared" si="2"/>
        <v>6</v>
      </c>
      <c r="J19" s="146">
        <v>1</v>
      </c>
      <c r="K19" s="145">
        <v>5</v>
      </c>
      <c r="L19" s="137">
        <f t="shared" si="3"/>
        <v>5</v>
      </c>
      <c r="M19" s="146">
        <v>2</v>
      </c>
      <c r="N19" s="145">
        <v>3</v>
      </c>
      <c r="O19" s="137">
        <f t="shared" si="4"/>
        <v>3</v>
      </c>
      <c r="P19" s="146">
        <v>0</v>
      </c>
      <c r="Q19" s="145">
        <v>3</v>
      </c>
      <c r="R19" s="137">
        <f t="shared" si="5"/>
        <v>7</v>
      </c>
      <c r="S19" s="146">
        <v>2</v>
      </c>
      <c r="T19" s="145">
        <v>5</v>
      </c>
      <c r="U19" s="137">
        <f t="shared" si="6"/>
        <v>7</v>
      </c>
      <c r="V19" s="146">
        <v>1</v>
      </c>
      <c r="W19" s="145">
        <v>6</v>
      </c>
    </row>
    <row r="20" spans="2:23" x14ac:dyDescent="0.2">
      <c r="B20" s="140" t="s">
        <v>80</v>
      </c>
      <c r="C20" s="137">
        <f t="shared" si="0"/>
        <v>18</v>
      </c>
      <c r="D20" s="141">
        <v>7</v>
      </c>
      <c r="E20" s="126">
        <v>11</v>
      </c>
      <c r="F20" s="137">
        <f t="shared" si="1"/>
        <v>22</v>
      </c>
      <c r="G20" s="145">
        <v>8</v>
      </c>
      <c r="H20" s="145">
        <v>14</v>
      </c>
      <c r="I20" s="137">
        <f t="shared" si="2"/>
        <v>12</v>
      </c>
      <c r="J20" s="146">
        <v>6</v>
      </c>
      <c r="K20" s="145">
        <v>6</v>
      </c>
      <c r="L20" s="137">
        <f t="shared" si="3"/>
        <v>15</v>
      </c>
      <c r="M20" s="146">
        <v>5</v>
      </c>
      <c r="N20" s="145">
        <v>10</v>
      </c>
      <c r="O20" s="137">
        <f t="shared" si="4"/>
        <v>13</v>
      </c>
      <c r="P20" s="146">
        <v>3</v>
      </c>
      <c r="Q20" s="145">
        <v>10</v>
      </c>
      <c r="R20" s="137">
        <f t="shared" si="5"/>
        <v>18</v>
      </c>
      <c r="S20" s="146">
        <v>4</v>
      </c>
      <c r="T20" s="145">
        <v>14</v>
      </c>
      <c r="U20" s="137">
        <f t="shared" si="6"/>
        <v>30</v>
      </c>
      <c r="V20" s="146">
        <v>19</v>
      </c>
      <c r="W20" s="145">
        <v>11</v>
      </c>
    </row>
    <row r="21" spans="2:23" x14ac:dyDescent="0.2">
      <c r="B21" s="140" t="s">
        <v>81</v>
      </c>
      <c r="C21" s="137">
        <f t="shared" si="0"/>
        <v>24</v>
      </c>
      <c r="D21" s="141">
        <v>12</v>
      </c>
      <c r="E21" s="126">
        <v>12</v>
      </c>
      <c r="F21" s="137">
        <f t="shared" si="1"/>
        <v>24</v>
      </c>
      <c r="G21" s="145">
        <v>9</v>
      </c>
      <c r="H21" s="145">
        <v>15</v>
      </c>
      <c r="I21" s="137">
        <f t="shared" si="2"/>
        <v>24</v>
      </c>
      <c r="J21" s="146">
        <v>9</v>
      </c>
      <c r="K21" s="145">
        <v>15</v>
      </c>
      <c r="L21" s="137">
        <f t="shared" si="3"/>
        <v>28</v>
      </c>
      <c r="M21" s="146">
        <v>10</v>
      </c>
      <c r="N21" s="145">
        <v>18</v>
      </c>
      <c r="O21" s="137">
        <f t="shared" si="4"/>
        <v>43</v>
      </c>
      <c r="P21" s="146">
        <v>19</v>
      </c>
      <c r="Q21" s="145">
        <v>24</v>
      </c>
      <c r="R21" s="137">
        <f t="shared" si="5"/>
        <v>34</v>
      </c>
      <c r="S21" s="146">
        <v>8</v>
      </c>
      <c r="T21" s="145">
        <v>26</v>
      </c>
      <c r="U21" s="137">
        <f t="shared" si="6"/>
        <v>36</v>
      </c>
      <c r="V21" s="146">
        <v>12</v>
      </c>
      <c r="W21" s="145">
        <v>24</v>
      </c>
    </row>
    <row r="22" spans="2:23" x14ac:dyDescent="0.2">
      <c r="B22" s="140" t="s">
        <v>82</v>
      </c>
      <c r="C22" s="137">
        <f t="shared" si="0"/>
        <v>48</v>
      </c>
      <c r="D22" s="141">
        <v>17</v>
      </c>
      <c r="E22" s="126">
        <v>31</v>
      </c>
      <c r="F22" s="137">
        <f t="shared" si="1"/>
        <v>31</v>
      </c>
      <c r="G22" s="145">
        <v>8</v>
      </c>
      <c r="H22" s="145">
        <v>23</v>
      </c>
      <c r="I22" s="137">
        <f t="shared" si="2"/>
        <v>45</v>
      </c>
      <c r="J22" s="146">
        <v>18</v>
      </c>
      <c r="K22" s="145">
        <v>27</v>
      </c>
      <c r="L22" s="137">
        <f t="shared" si="3"/>
        <v>56</v>
      </c>
      <c r="M22" s="146">
        <v>27</v>
      </c>
      <c r="N22" s="145">
        <v>29</v>
      </c>
      <c r="O22" s="137">
        <f t="shared" si="4"/>
        <v>53</v>
      </c>
      <c r="P22" s="146">
        <v>19</v>
      </c>
      <c r="Q22" s="145">
        <v>34</v>
      </c>
      <c r="R22" s="137">
        <f t="shared" si="5"/>
        <v>49</v>
      </c>
      <c r="S22" s="146">
        <v>20</v>
      </c>
      <c r="T22" s="145">
        <v>29</v>
      </c>
      <c r="U22" s="137">
        <f t="shared" si="6"/>
        <v>50</v>
      </c>
      <c r="V22" s="146">
        <v>17</v>
      </c>
      <c r="W22" s="145">
        <v>33</v>
      </c>
    </row>
    <row r="23" spans="2:23" x14ac:dyDescent="0.2">
      <c r="B23" s="140" t="s">
        <v>83</v>
      </c>
      <c r="C23" s="137">
        <f t="shared" si="0"/>
        <v>34</v>
      </c>
      <c r="D23" s="141">
        <v>11</v>
      </c>
      <c r="E23" s="126">
        <v>23</v>
      </c>
      <c r="F23" s="137">
        <f t="shared" si="1"/>
        <v>51</v>
      </c>
      <c r="G23" s="145">
        <v>22</v>
      </c>
      <c r="H23" s="145">
        <v>29</v>
      </c>
      <c r="I23" s="137">
        <f t="shared" si="2"/>
        <v>30</v>
      </c>
      <c r="J23" s="146">
        <v>9</v>
      </c>
      <c r="K23" s="145">
        <v>21</v>
      </c>
      <c r="L23" s="137">
        <f t="shared" si="3"/>
        <v>55</v>
      </c>
      <c r="M23" s="146">
        <v>29</v>
      </c>
      <c r="N23" s="145">
        <v>26</v>
      </c>
      <c r="O23" s="137">
        <f t="shared" si="4"/>
        <v>69</v>
      </c>
      <c r="P23" s="146">
        <v>25</v>
      </c>
      <c r="Q23" s="145">
        <v>44</v>
      </c>
      <c r="R23" s="137">
        <f t="shared" si="5"/>
        <v>59</v>
      </c>
      <c r="S23" s="146">
        <v>18</v>
      </c>
      <c r="T23" s="145">
        <v>41</v>
      </c>
      <c r="U23" s="137">
        <f t="shared" si="6"/>
        <v>56</v>
      </c>
      <c r="V23" s="146">
        <v>23</v>
      </c>
      <c r="W23" s="145">
        <v>33</v>
      </c>
    </row>
    <row r="24" spans="2:23" x14ac:dyDescent="0.2">
      <c r="B24" s="140" t="s">
        <v>84</v>
      </c>
      <c r="C24" s="137">
        <f t="shared" si="0"/>
        <v>43</v>
      </c>
      <c r="D24" s="141">
        <v>21</v>
      </c>
      <c r="E24" s="126">
        <v>22</v>
      </c>
      <c r="F24" s="137">
        <f t="shared" si="1"/>
        <v>70</v>
      </c>
      <c r="G24" s="145">
        <v>31</v>
      </c>
      <c r="H24" s="145">
        <v>39</v>
      </c>
      <c r="I24" s="137">
        <f t="shared" si="2"/>
        <v>46</v>
      </c>
      <c r="J24" s="146">
        <v>20</v>
      </c>
      <c r="K24" s="145">
        <v>26</v>
      </c>
      <c r="L24" s="137">
        <f t="shared" si="3"/>
        <v>55</v>
      </c>
      <c r="M24" s="146">
        <v>28</v>
      </c>
      <c r="N24" s="145">
        <v>27</v>
      </c>
      <c r="O24" s="137">
        <f t="shared" si="4"/>
        <v>65</v>
      </c>
      <c r="P24" s="146">
        <v>29</v>
      </c>
      <c r="Q24" s="145">
        <v>36</v>
      </c>
      <c r="R24" s="137">
        <f t="shared" si="5"/>
        <v>66</v>
      </c>
      <c r="S24" s="146">
        <v>37</v>
      </c>
      <c r="T24" s="145">
        <v>29</v>
      </c>
      <c r="U24" s="137">
        <f t="shared" si="6"/>
        <v>64</v>
      </c>
      <c r="V24" s="146">
        <v>32</v>
      </c>
      <c r="W24" s="145">
        <v>32</v>
      </c>
    </row>
    <row r="25" spans="2:23" x14ac:dyDescent="0.2">
      <c r="B25" s="127" t="s">
        <v>85</v>
      </c>
      <c r="C25" s="147">
        <f t="shared" si="0"/>
        <v>29</v>
      </c>
      <c r="D25" s="148">
        <v>19</v>
      </c>
      <c r="E25" s="149">
        <v>10</v>
      </c>
      <c r="F25" s="147">
        <f t="shared" si="1"/>
        <v>33</v>
      </c>
      <c r="G25" s="150">
        <v>22</v>
      </c>
      <c r="H25" s="150">
        <v>11</v>
      </c>
      <c r="I25" s="147">
        <f t="shared" si="2"/>
        <v>33</v>
      </c>
      <c r="J25" s="151">
        <v>26</v>
      </c>
      <c r="K25" s="150">
        <v>7</v>
      </c>
      <c r="L25" s="147">
        <f t="shared" si="3"/>
        <v>40</v>
      </c>
      <c r="M25" s="151">
        <v>28</v>
      </c>
      <c r="N25" s="150">
        <v>12</v>
      </c>
      <c r="O25" s="147">
        <f t="shared" si="4"/>
        <v>45</v>
      </c>
      <c r="P25" s="151">
        <v>35</v>
      </c>
      <c r="Q25" s="150">
        <v>10</v>
      </c>
      <c r="R25" s="147">
        <f t="shared" si="5"/>
        <v>59</v>
      </c>
      <c r="S25" s="151">
        <v>41</v>
      </c>
      <c r="T25" s="150">
        <v>18</v>
      </c>
      <c r="U25" s="147">
        <f t="shared" si="6"/>
        <v>39</v>
      </c>
      <c r="V25" s="151">
        <v>23</v>
      </c>
      <c r="W25" s="150">
        <v>16</v>
      </c>
    </row>
    <row r="27" spans="2:23" x14ac:dyDescent="0.2">
      <c r="B27" s="110" t="s">
        <v>34</v>
      </c>
    </row>
    <row r="39" spans="1:2" x14ac:dyDescent="0.2">
      <c r="A39" s="249"/>
      <c r="B39" s="249"/>
    </row>
  </sheetData>
  <mergeCells count="9">
    <mergeCell ref="U9:W9"/>
    <mergeCell ref="R9:T9"/>
    <mergeCell ref="C5:T5"/>
    <mergeCell ref="O9:Q9"/>
    <mergeCell ref="A39:B39"/>
    <mergeCell ref="L9:N9"/>
    <mergeCell ref="I9:K9"/>
    <mergeCell ref="F9:H9"/>
    <mergeCell ref="C9:E9"/>
  </mergeCells>
  <pageMargins left="0.7" right="0.7" top="0.75" bottom="0.75" header="0.3" footer="0.3"/>
  <pageSetup scale="64" orientation="landscape" verticalDpi="0" r:id="rId1"/>
  <ignoredErrors>
    <ignoredError sqref="C12 F12 L12 R12 U12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1126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47625</xdr:rowOff>
              </from>
              <to>
                <xdr:col>0</xdr:col>
                <xdr:colOff>828675</xdr:colOff>
                <xdr:row>3</xdr:row>
                <xdr:rowOff>133350</xdr:rowOff>
              </to>
            </anchor>
          </objectPr>
        </oleObject>
      </mc:Choice>
      <mc:Fallback>
        <oleObject progId="MSPhotoEd.3" shapeId="1126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68"/>
  <sheetViews>
    <sheetView zoomScaleNormal="100" workbookViewId="0">
      <selection activeCell="L6" sqref="L6"/>
    </sheetView>
  </sheetViews>
  <sheetFormatPr defaultRowHeight="12.75" x14ac:dyDescent="0.2"/>
  <cols>
    <col min="1" max="2" width="9.140625" style="55"/>
    <col min="3" max="3" width="2.5703125" style="55" customWidth="1"/>
    <col min="4" max="4" width="15.42578125" style="55" customWidth="1"/>
    <col min="5" max="10" width="9.140625" style="55"/>
    <col min="11" max="11" width="10.28515625" style="55" customWidth="1"/>
    <col min="12" max="12" width="9.28515625" style="55" bestFit="1" customWidth="1"/>
    <col min="13" max="16384" width="9.140625" style="55"/>
  </cols>
  <sheetData>
    <row r="2" spans="2:12" x14ac:dyDescent="0.2">
      <c r="I2" s="1" t="s">
        <v>106</v>
      </c>
    </row>
    <row r="3" spans="2:12" x14ac:dyDescent="0.2">
      <c r="G3" s="1"/>
      <c r="H3" s="1"/>
      <c r="I3" s="1"/>
    </row>
    <row r="7" spans="2:12" x14ac:dyDescent="0.2">
      <c r="B7" s="152" t="s">
        <v>69</v>
      </c>
      <c r="C7" s="247" t="s">
        <v>111</v>
      </c>
      <c r="D7" s="247"/>
      <c r="E7" s="247"/>
      <c r="F7" s="247"/>
      <c r="G7" s="247"/>
      <c r="H7" s="247"/>
      <c r="I7" s="89"/>
    </row>
    <row r="9" spans="2:12" x14ac:dyDescent="0.2">
      <c r="B9" s="153"/>
      <c r="C9" s="153"/>
      <c r="D9" s="93" t="s">
        <v>35</v>
      </c>
      <c r="E9" s="154" t="s">
        <v>36</v>
      </c>
      <c r="F9" s="155"/>
      <c r="G9" s="240" t="s">
        <v>37</v>
      </c>
      <c r="H9" s="241"/>
      <c r="I9" s="156"/>
    </row>
    <row r="10" spans="2:12" x14ac:dyDescent="0.2">
      <c r="B10" s="64" t="s">
        <v>38</v>
      </c>
      <c r="C10" s="64"/>
      <c r="D10" s="94" t="s">
        <v>39</v>
      </c>
      <c r="E10" s="157" t="s">
        <v>3</v>
      </c>
      <c r="F10" s="158" t="s">
        <v>40</v>
      </c>
      <c r="G10" s="64" t="s">
        <v>3</v>
      </c>
      <c r="H10" s="64" t="s">
        <v>40</v>
      </c>
      <c r="I10" s="159"/>
    </row>
    <row r="11" spans="2:12" x14ac:dyDescent="0.2">
      <c r="B11" s="160">
        <v>1985</v>
      </c>
      <c r="C11" s="161"/>
      <c r="D11" s="162">
        <v>20822</v>
      </c>
      <c r="E11" s="163">
        <v>367</v>
      </c>
      <c r="F11" s="164">
        <f>(E11/D11)*1000</f>
        <v>17.625588320046106</v>
      </c>
      <c r="G11" s="165">
        <v>116</v>
      </c>
      <c r="H11" s="166">
        <f>(G11/D11)*1000</f>
        <v>5.5710306406685239</v>
      </c>
      <c r="I11" s="166"/>
    </row>
    <row r="12" spans="2:12" x14ac:dyDescent="0.2">
      <c r="B12" s="160">
        <v>1986</v>
      </c>
      <c r="C12" s="161"/>
      <c r="D12" s="162">
        <v>21324.5</v>
      </c>
      <c r="E12" s="163">
        <v>360</v>
      </c>
      <c r="F12" s="164">
        <f>(E12/D12)*1000</f>
        <v>16.881990199066802</v>
      </c>
      <c r="G12" s="165">
        <v>129</v>
      </c>
      <c r="H12" s="166">
        <f>(G12/D12)*1000</f>
        <v>6.0493798213322698</v>
      </c>
      <c r="I12" s="166"/>
      <c r="L12" s="167"/>
    </row>
    <row r="13" spans="2:12" x14ac:dyDescent="0.2">
      <c r="B13" s="160">
        <v>1987</v>
      </c>
      <c r="C13" s="161"/>
      <c r="D13" s="162">
        <v>22265.5</v>
      </c>
      <c r="E13" s="163">
        <v>359</v>
      </c>
      <c r="F13" s="164">
        <f>(E13/D13)*1000</f>
        <v>16.123599290381982</v>
      </c>
      <c r="G13" s="165">
        <v>103</v>
      </c>
      <c r="H13" s="166">
        <f>(G13/D13)*1000</f>
        <v>4.6259908827558327</v>
      </c>
      <c r="I13" s="166"/>
    </row>
    <row r="14" spans="2:12" x14ac:dyDescent="0.2">
      <c r="B14" s="160">
        <v>1988</v>
      </c>
      <c r="C14" s="161"/>
      <c r="D14" s="162">
        <v>23669.5</v>
      </c>
      <c r="E14" s="163">
        <v>380</v>
      </c>
      <c r="F14" s="164">
        <f>(E14/D14)*1000</f>
        <v>16.05441602061725</v>
      </c>
      <c r="G14" s="165">
        <v>110</v>
      </c>
      <c r="H14" s="166">
        <f>(G14/D14)*1000</f>
        <v>4.6473309533365725</v>
      </c>
      <c r="I14" s="166"/>
    </row>
    <row r="15" spans="2:12" x14ac:dyDescent="0.2">
      <c r="B15" s="160">
        <v>1989</v>
      </c>
      <c r="C15" s="161"/>
      <c r="D15" s="162">
        <v>25024</v>
      </c>
      <c r="E15" s="163">
        <v>438</v>
      </c>
      <c r="F15" s="164">
        <f>(E15/D15)*1000</f>
        <v>17.503196930946292</v>
      </c>
      <c r="G15" s="165">
        <v>113</v>
      </c>
      <c r="H15" s="166">
        <f>(G15/D15)*1000</f>
        <v>4.5156649616368281</v>
      </c>
      <c r="I15" s="166"/>
    </row>
    <row r="16" spans="2:12" x14ac:dyDescent="0.2">
      <c r="B16" s="160"/>
      <c r="C16" s="161"/>
      <c r="D16" s="168"/>
      <c r="E16" s="163"/>
      <c r="F16" s="164"/>
      <c r="G16" s="165"/>
      <c r="H16" s="166"/>
      <c r="I16" s="166"/>
    </row>
    <row r="17" spans="1:9" x14ac:dyDescent="0.2">
      <c r="B17" s="160">
        <v>1990</v>
      </c>
      <c r="C17" s="161"/>
      <c r="D17" s="162">
        <v>26332</v>
      </c>
      <c r="E17" s="163">
        <v>490</v>
      </c>
      <c r="F17" s="164">
        <f>(E17/D17)*1000</f>
        <v>18.608537141121072</v>
      </c>
      <c r="G17" s="165">
        <v>107</v>
      </c>
      <c r="H17" s="166">
        <f>(G17/D17)*1000</f>
        <v>4.0634968859182745</v>
      </c>
      <c r="I17" s="166"/>
    </row>
    <row r="18" spans="1:9" x14ac:dyDescent="0.2">
      <c r="B18" s="160">
        <v>1991</v>
      </c>
      <c r="C18" s="161"/>
      <c r="D18" s="162">
        <v>27504</v>
      </c>
      <c r="E18" s="163">
        <v>500</v>
      </c>
      <c r="F18" s="164">
        <f>(E18/D18)*1000</f>
        <v>18.179173938336241</v>
      </c>
      <c r="G18" s="165">
        <v>113</v>
      </c>
      <c r="H18" s="166">
        <f>(G18/D18)*1000</f>
        <v>4.1084933100639907</v>
      </c>
      <c r="I18" s="166"/>
    </row>
    <row r="19" spans="1:9" x14ac:dyDescent="0.2">
      <c r="B19" s="160">
        <v>1992</v>
      </c>
      <c r="C19" s="161"/>
      <c r="D19" s="162">
        <v>28673.5</v>
      </c>
      <c r="E19" s="163">
        <v>520</v>
      </c>
      <c r="F19" s="164">
        <f>(E19/D19)*1000</f>
        <v>18.135211955289726</v>
      </c>
      <c r="G19" s="165">
        <v>116</v>
      </c>
      <c r="H19" s="166">
        <f>(G19/D19)*1000</f>
        <v>4.0455472823338621</v>
      </c>
      <c r="I19" s="166"/>
    </row>
    <row r="20" spans="1:9" x14ac:dyDescent="0.2">
      <c r="B20" s="160">
        <v>1993</v>
      </c>
      <c r="C20" s="161"/>
      <c r="D20" s="162">
        <v>30013.5</v>
      </c>
      <c r="E20" s="163">
        <v>528</v>
      </c>
      <c r="F20" s="164">
        <f>(E20/D20)*1000</f>
        <v>17.592083562396923</v>
      </c>
      <c r="G20" s="165">
        <v>119</v>
      </c>
      <c r="H20" s="166">
        <f>(G20/D20)*1000</f>
        <v>3.9648824695553673</v>
      </c>
      <c r="I20" s="166"/>
    </row>
    <row r="21" spans="1:9" x14ac:dyDescent="0.2">
      <c r="B21" s="160">
        <v>1994</v>
      </c>
      <c r="C21" s="161"/>
      <c r="D21" s="162">
        <v>31325</v>
      </c>
      <c r="E21" s="163">
        <v>531</v>
      </c>
      <c r="F21" s="164">
        <f>(E21/D21)*1000</f>
        <v>16.951316839584997</v>
      </c>
      <c r="G21" s="165">
        <v>124</v>
      </c>
      <c r="H21" s="166">
        <f>(G21/D21)*1000</f>
        <v>3.958499600957702</v>
      </c>
      <c r="I21" s="166"/>
    </row>
    <row r="22" spans="1:9" x14ac:dyDescent="0.2">
      <c r="B22" s="160"/>
      <c r="C22" s="161"/>
      <c r="D22" s="162"/>
      <c r="E22" s="163"/>
      <c r="F22" s="164"/>
      <c r="G22" s="165"/>
      <c r="H22" s="166"/>
      <c r="I22" s="166"/>
    </row>
    <row r="23" spans="1:9" x14ac:dyDescent="0.2">
      <c r="B23" s="160">
        <v>1995</v>
      </c>
      <c r="C23" s="161"/>
      <c r="D23" s="162">
        <v>32631.5</v>
      </c>
      <c r="E23" s="163">
        <v>485</v>
      </c>
      <c r="F23" s="164">
        <f>(E23/D23)*1000</f>
        <v>14.862939184530285</v>
      </c>
      <c r="G23" s="165">
        <v>110</v>
      </c>
      <c r="H23" s="166">
        <f>(G23/D23)*1000</f>
        <v>3.3709758975223325</v>
      </c>
      <c r="I23" s="166"/>
    </row>
    <row r="24" spans="1:9" x14ac:dyDescent="0.2">
      <c r="B24" s="160">
        <v>1996</v>
      </c>
      <c r="C24" s="161"/>
      <c r="D24" s="162">
        <v>34266</v>
      </c>
      <c r="E24" s="163">
        <v>560</v>
      </c>
      <c r="F24" s="164">
        <f>(E24/D24)*1000</f>
        <v>16.34273040331524</v>
      </c>
      <c r="G24" s="165">
        <v>125</v>
      </c>
      <c r="H24" s="166">
        <f>(G24/D24)*1000</f>
        <v>3.6479308935971519</v>
      </c>
      <c r="I24" s="166"/>
    </row>
    <row r="25" spans="1:9" x14ac:dyDescent="0.2">
      <c r="B25" s="159">
        <v>1997</v>
      </c>
      <c r="C25" s="169"/>
      <c r="D25" s="162">
        <v>35900</v>
      </c>
      <c r="E25" s="163">
        <v>572</v>
      </c>
      <c r="F25" s="164">
        <f>(E25/D25)*1000</f>
        <v>15.933147632311979</v>
      </c>
      <c r="G25" s="165">
        <v>123</v>
      </c>
      <c r="H25" s="166">
        <f>(G25/D25)*1000</f>
        <v>3.4261838440111418</v>
      </c>
      <c r="I25" s="166"/>
    </row>
    <row r="26" spans="1:9" x14ac:dyDescent="0.2">
      <c r="B26" s="159">
        <v>1998</v>
      </c>
      <c r="C26" s="169"/>
      <c r="D26" s="162">
        <v>37500</v>
      </c>
      <c r="E26" s="163">
        <v>545</v>
      </c>
      <c r="F26" s="164">
        <f>(E26/D26)*1000</f>
        <v>14.533333333333333</v>
      </c>
      <c r="G26" s="165">
        <v>117</v>
      </c>
      <c r="H26" s="166">
        <f>(G26/D26)*1000</f>
        <v>3.12</v>
      </c>
      <c r="I26" s="166"/>
    </row>
    <row r="27" spans="1:9" x14ac:dyDescent="0.2">
      <c r="A27" s="58"/>
      <c r="B27" s="159">
        <v>1999</v>
      </c>
      <c r="C27" s="169"/>
      <c r="D27" s="162">
        <v>39000</v>
      </c>
      <c r="E27" s="163">
        <v>604</v>
      </c>
      <c r="F27" s="164">
        <f>(E27/D27)*1000</f>
        <v>15.487179487179487</v>
      </c>
      <c r="G27" s="165">
        <v>128</v>
      </c>
      <c r="H27" s="166">
        <f>(G27/D27)*1000</f>
        <v>3.2820512820512819</v>
      </c>
      <c r="I27" s="166"/>
    </row>
    <row r="28" spans="1:9" x14ac:dyDescent="0.2">
      <c r="A28" s="58"/>
      <c r="B28" s="159"/>
      <c r="C28" s="169"/>
      <c r="D28" s="162"/>
      <c r="E28" s="163"/>
      <c r="F28" s="164"/>
      <c r="G28" s="165"/>
      <c r="H28" s="166"/>
      <c r="I28" s="166"/>
    </row>
    <row r="29" spans="1:9" x14ac:dyDescent="0.2">
      <c r="B29" s="159">
        <v>2000</v>
      </c>
      <c r="C29" s="169"/>
      <c r="D29" s="162">
        <v>40200</v>
      </c>
      <c r="E29" s="163">
        <v>619</v>
      </c>
      <c r="F29" s="164">
        <f>(E29/D29)*1000</f>
        <v>15.398009950248756</v>
      </c>
      <c r="G29" s="165">
        <v>137</v>
      </c>
      <c r="H29" s="166">
        <f>(G29/D29)*1000</f>
        <v>3.4079601990049753</v>
      </c>
      <c r="I29" s="166"/>
    </row>
    <row r="30" spans="1:9" x14ac:dyDescent="0.2">
      <c r="B30" s="159">
        <v>2001</v>
      </c>
      <c r="C30" s="169"/>
      <c r="D30" s="162">
        <v>41350</v>
      </c>
      <c r="E30" s="163">
        <v>622</v>
      </c>
      <c r="F30" s="164">
        <f>(E30/D30)*1000</f>
        <v>15.042321644498186</v>
      </c>
      <c r="G30" s="165">
        <v>132</v>
      </c>
      <c r="H30" s="166">
        <f>(G30/D30)*1000</f>
        <v>3.1922611850060463</v>
      </c>
      <c r="I30" s="166"/>
    </row>
    <row r="31" spans="1:9" x14ac:dyDescent="0.2">
      <c r="B31" s="159">
        <v>2002</v>
      </c>
      <c r="C31" s="169"/>
      <c r="D31" s="162">
        <v>42452</v>
      </c>
      <c r="E31" s="163">
        <v>583</v>
      </c>
      <c r="F31" s="164">
        <f>(E31/D31)*1000</f>
        <v>13.733157448412324</v>
      </c>
      <c r="G31" s="165">
        <v>120</v>
      </c>
      <c r="H31" s="166">
        <f>(G31/D31)*1000</f>
        <v>2.8267219447846981</v>
      </c>
      <c r="I31" s="166"/>
    </row>
    <row r="32" spans="1:9" x14ac:dyDescent="0.2">
      <c r="B32" s="159">
        <v>2003</v>
      </c>
      <c r="C32" s="169"/>
      <c r="D32" s="162">
        <v>43574</v>
      </c>
      <c r="E32" s="163">
        <v>623</v>
      </c>
      <c r="F32" s="164">
        <f>(E32/D32)*1000</f>
        <v>14.297516867856979</v>
      </c>
      <c r="G32" s="165">
        <v>153</v>
      </c>
      <c r="H32" s="166">
        <f>(G32/D32)*1000</f>
        <v>3.5112681874512326</v>
      </c>
      <c r="I32" s="166"/>
    </row>
    <row r="33" spans="2:9" x14ac:dyDescent="0.2">
      <c r="B33" s="159">
        <v>2004</v>
      </c>
      <c r="C33" s="169"/>
      <c r="D33" s="162">
        <v>40242</v>
      </c>
      <c r="E33" s="163">
        <v>611</v>
      </c>
      <c r="F33" s="164">
        <f>(E33/D33)*1000</f>
        <v>15.183141990954724</v>
      </c>
      <c r="G33" s="170">
        <v>185</v>
      </c>
      <c r="H33" s="166">
        <f>(G33/D33)*1000</f>
        <v>4.5971870185378458</v>
      </c>
      <c r="I33" s="171"/>
    </row>
    <row r="34" spans="2:9" x14ac:dyDescent="0.2">
      <c r="B34" s="159"/>
      <c r="C34" s="169"/>
      <c r="D34" s="162"/>
      <c r="E34" s="163"/>
      <c r="F34" s="164"/>
      <c r="G34" s="170"/>
      <c r="H34" s="166"/>
      <c r="I34" s="171"/>
    </row>
    <row r="35" spans="2:9" x14ac:dyDescent="0.2">
      <c r="B35" s="159">
        <v>2005</v>
      </c>
      <c r="C35" s="169"/>
      <c r="D35" s="162">
        <v>44403</v>
      </c>
      <c r="E35" s="163">
        <v>699</v>
      </c>
      <c r="F35" s="164">
        <f>(E35/D35)*1000</f>
        <v>15.742179582460643</v>
      </c>
      <c r="G35" s="170">
        <v>170</v>
      </c>
      <c r="H35" s="166">
        <f>(G35/D35)*1000</f>
        <v>3.8285701416570954</v>
      </c>
      <c r="I35" s="171"/>
    </row>
    <row r="36" spans="2:9" ht="14.25" x14ac:dyDescent="0.2">
      <c r="B36" s="159">
        <v>2006</v>
      </c>
      <c r="C36" s="172"/>
      <c r="D36" s="162">
        <v>52819</v>
      </c>
      <c r="E36" s="163">
        <v>710</v>
      </c>
      <c r="F36" s="164">
        <f>(E36/D36)*1000</f>
        <v>13.442132565932713</v>
      </c>
      <c r="G36" s="170">
        <v>182</v>
      </c>
      <c r="H36" s="166">
        <f>(G36/D36)*1000</f>
        <v>3.4457297563376814</v>
      </c>
      <c r="I36" s="171"/>
    </row>
    <row r="37" spans="2:9" ht="14.25" x14ac:dyDescent="0.2">
      <c r="B37" s="159">
        <v>2007</v>
      </c>
      <c r="C37" s="172"/>
      <c r="D37" s="162">
        <v>54079</v>
      </c>
      <c r="E37" s="163">
        <v>744</v>
      </c>
      <c r="F37" s="164">
        <f>(E37/D37)*1000</f>
        <v>13.757650844135432</v>
      </c>
      <c r="G37" s="170">
        <v>160</v>
      </c>
      <c r="H37" s="166">
        <f>(G37/D37)*1000</f>
        <v>2.958634590136652</v>
      </c>
      <c r="I37" s="173"/>
    </row>
    <row r="38" spans="2:9" x14ac:dyDescent="0.2">
      <c r="B38" s="159">
        <v>2008</v>
      </c>
      <c r="C38" s="169"/>
      <c r="D38" s="162">
        <v>55998</v>
      </c>
      <c r="E38" s="163">
        <v>793</v>
      </c>
      <c r="F38" s="164">
        <f>(E38/D38)*1000</f>
        <v>14.161220043572984</v>
      </c>
      <c r="G38" s="170">
        <v>166</v>
      </c>
      <c r="H38" s="166">
        <f>(G38/D38)*1000</f>
        <v>2.9643915854137646</v>
      </c>
      <c r="I38" s="171"/>
    </row>
    <row r="39" spans="2:9" ht="14.25" x14ac:dyDescent="0.2">
      <c r="B39" s="159">
        <v>2009</v>
      </c>
      <c r="C39" s="172"/>
      <c r="D39" s="162">
        <v>56507.5</v>
      </c>
      <c r="E39" s="163">
        <v>824</v>
      </c>
      <c r="F39" s="164">
        <f>(E39/D39)*1000</f>
        <v>14.58213511480777</v>
      </c>
      <c r="G39" s="170">
        <v>177</v>
      </c>
      <c r="H39" s="166">
        <f>(G39/D39)*1000</f>
        <v>3.1323275671371058</v>
      </c>
      <c r="I39" s="171"/>
    </row>
    <row r="40" spans="2:9" x14ac:dyDescent="0.2">
      <c r="B40" s="159"/>
      <c r="C40" s="169"/>
      <c r="D40" s="162"/>
      <c r="E40" s="163"/>
      <c r="F40" s="164"/>
      <c r="G40" s="163"/>
      <c r="H40" s="166"/>
      <c r="I40" s="171"/>
    </row>
    <row r="41" spans="2:9" ht="14.25" x14ac:dyDescent="0.2">
      <c r="B41" s="174">
        <v>2010</v>
      </c>
      <c r="C41" s="175"/>
      <c r="D41" s="162">
        <v>55520.5</v>
      </c>
      <c r="E41" s="163">
        <v>821</v>
      </c>
      <c r="F41" s="164">
        <f t="shared" ref="F41:F45" si="0">(E41/D41)*1000</f>
        <v>14.787330805738423</v>
      </c>
      <c r="G41" s="163">
        <v>164</v>
      </c>
      <c r="H41" s="166">
        <f t="shared" ref="H41:H45" si="1">(G41/D41)*1000</f>
        <v>2.9538638881133994</v>
      </c>
      <c r="I41" s="58"/>
    </row>
    <row r="42" spans="2:9" ht="14.25" x14ac:dyDescent="0.2">
      <c r="B42" s="174">
        <v>2011</v>
      </c>
      <c r="C42" s="175"/>
      <c r="D42" s="176">
        <v>55276.5</v>
      </c>
      <c r="E42" s="163">
        <v>800</v>
      </c>
      <c r="F42" s="164">
        <f t="shared" si="0"/>
        <v>14.472696353785063</v>
      </c>
      <c r="G42" s="163">
        <v>176</v>
      </c>
      <c r="H42" s="171">
        <f t="shared" si="1"/>
        <v>3.1839931978327138</v>
      </c>
    </row>
    <row r="43" spans="2:9" ht="14.25" x14ac:dyDescent="0.2">
      <c r="B43" s="174">
        <v>2012</v>
      </c>
      <c r="C43" s="175"/>
      <c r="D43" s="176">
        <v>56124</v>
      </c>
      <c r="E43" s="170">
        <v>765</v>
      </c>
      <c r="F43" s="164">
        <f t="shared" si="0"/>
        <v>13.630532392559333</v>
      </c>
      <c r="G43" s="170">
        <v>184</v>
      </c>
      <c r="H43" s="171">
        <f t="shared" si="1"/>
        <v>3.2784548499750552</v>
      </c>
    </row>
    <row r="44" spans="2:9" ht="14.25" x14ac:dyDescent="0.2">
      <c r="B44" s="174">
        <v>2013</v>
      </c>
      <c r="C44" s="175"/>
      <c r="D44" s="177">
        <v>56239</v>
      </c>
      <c r="E44" s="163">
        <v>705</v>
      </c>
      <c r="F44" s="171">
        <f t="shared" si="0"/>
        <v>12.53578477568947</v>
      </c>
      <c r="G44" s="163">
        <v>182</v>
      </c>
      <c r="H44" s="171">
        <f t="shared" si="1"/>
        <v>3.2361884101779901</v>
      </c>
    </row>
    <row r="45" spans="2:9" ht="14.25" x14ac:dyDescent="0.2">
      <c r="B45" s="174">
        <v>2014</v>
      </c>
      <c r="C45" s="175"/>
      <c r="D45" s="177">
        <v>56993</v>
      </c>
      <c r="E45" s="163">
        <v>711</v>
      </c>
      <c r="F45" s="171">
        <f t="shared" si="0"/>
        <v>12.47521625462776</v>
      </c>
      <c r="G45" s="163">
        <v>163</v>
      </c>
      <c r="H45" s="171">
        <f t="shared" si="1"/>
        <v>2.8600003509202887</v>
      </c>
    </row>
    <row r="46" spans="2:9" ht="14.25" x14ac:dyDescent="0.2">
      <c r="B46" s="174"/>
      <c r="C46" s="175"/>
      <c r="D46" s="177"/>
      <c r="E46" s="163"/>
      <c r="F46" s="171"/>
      <c r="G46" s="163"/>
      <c r="H46" s="171"/>
    </row>
    <row r="47" spans="2:9" ht="14.25" x14ac:dyDescent="0.2">
      <c r="B47" s="174">
        <v>2015</v>
      </c>
      <c r="C47" s="175"/>
      <c r="D47" s="177">
        <v>59054</v>
      </c>
      <c r="E47" s="163">
        <v>649</v>
      </c>
      <c r="F47" s="171">
        <f t="shared" ref="F47:F56" si="2">(E47/D47)*1000</f>
        <v>10.989941409557355</v>
      </c>
      <c r="G47" s="163">
        <v>170</v>
      </c>
      <c r="H47" s="171">
        <f t="shared" ref="H47:H56" si="3">(G47/D47)*1000</f>
        <v>2.8787211704541606</v>
      </c>
    </row>
    <row r="48" spans="2:9" s="58" customFormat="1" x14ac:dyDescent="0.2">
      <c r="B48" s="174">
        <v>2016</v>
      </c>
      <c r="D48" s="177">
        <v>61331</v>
      </c>
      <c r="E48" s="163">
        <v>660</v>
      </c>
      <c r="F48" s="171">
        <f t="shared" si="2"/>
        <v>10.761278961699631</v>
      </c>
      <c r="G48" s="163">
        <v>193</v>
      </c>
      <c r="H48" s="171">
        <f t="shared" si="3"/>
        <v>3.1468588478909525</v>
      </c>
    </row>
    <row r="49" spans="1:8" x14ac:dyDescent="0.2">
      <c r="B49" s="174">
        <v>2017</v>
      </c>
      <c r="C49" s="58"/>
      <c r="D49" s="177">
        <v>63115</v>
      </c>
      <c r="E49" s="163">
        <v>625</v>
      </c>
      <c r="F49" s="171">
        <f t="shared" si="2"/>
        <v>9.9025588211993973</v>
      </c>
      <c r="G49" s="163">
        <v>216</v>
      </c>
      <c r="H49" s="171">
        <f t="shared" si="3"/>
        <v>3.4223243286065119</v>
      </c>
    </row>
    <row r="50" spans="1:8" x14ac:dyDescent="0.2">
      <c r="B50" s="174">
        <v>2018</v>
      </c>
      <c r="C50" s="58"/>
      <c r="D50" s="177">
        <v>64420</v>
      </c>
      <c r="E50" s="163">
        <v>640</v>
      </c>
      <c r="F50" s="171">
        <f t="shared" si="2"/>
        <v>9.9348028562558213</v>
      </c>
      <c r="G50" s="163">
        <v>214</v>
      </c>
      <c r="H50" s="171">
        <f t="shared" si="3"/>
        <v>3.3219497050605402</v>
      </c>
    </row>
    <row r="51" spans="1:8" x14ac:dyDescent="0.2">
      <c r="B51" s="174">
        <v>2019</v>
      </c>
      <c r="C51" s="58"/>
      <c r="D51" s="177">
        <v>69914</v>
      </c>
      <c r="E51" s="163">
        <v>646</v>
      </c>
      <c r="F51" s="171">
        <f t="shared" si="2"/>
        <v>9.239923334382242</v>
      </c>
      <c r="G51" s="163">
        <v>256</v>
      </c>
      <c r="H51" s="171">
        <f t="shared" si="3"/>
        <v>3.6616414452041077</v>
      </c>
    </row>
    <row r="52" spans="1:8" x14ac:dyDescent="0.2">
      <c r="B52" s="174">
        <v>2020</v>
      </c>
      <c r="C52" s="58"/>
      <c r="D52" s="177">
        <v>65786</v>
      </c>
      <c r="E52" s="163">
        <v>817</v>
      </c>
      <c r="F52" s="171">
        <f t="shared" si="2"/>
        <v>12.419055726142341</v>
      </c>
      <c r="G52" s="163">
        <v>215</v>
      </c>
      <c r="H52" s="171">
        <f t="shared" si="3"/>
        <v>3.2681725595111422</v>
      </c>
    </row>
    <row r="53" spans="1:8" x14ac:dyDescent="0.2">
      <c r="B53" s="174">
        <v>2021</v>
      </c>
      <c r="C53" s="58"/>
      <c r="D53" s="177">
        <v>67721</v>
      </c>
      <c r="E53" s="163">
        <v>838</v>
      </c>
      <c r="F53" s="171">
        <f t="shared" si="2"/>
        <v>12.374300438564108</v>
      </c>
      <c r="G53" s="163">
        <v>272</v>
      </c>
      <c r="H53" s="171">
        <f t="shared" si="3"/>
        <v>4.0164793786270145</v>
      </c>
    </row>
    <row r="54" spans="1:8" x14ac:dyDescent="0.2">
      <c r="B54" s="174">
        <v>2022</v>
      </c>
      <c r="C54" s="58"/>
      <c r="D54" s="177">
        <v>78554</v>
      </c>
      <c r="E54" s="163">
        <v>798</v>
      </c>
      <c r="F54" s="171">
        <f t="shared" si="2"/>
        <v>10.158617002316877</v>
      </c>
      <c r="G54" s="163">
        <v>310</v>
      </c>
      <c r="H54" s="171">
        <f t="shared" si="3"/>
        <v>3.9463299131807421</v>
      </c>
    </row>
    <row r="55" spans="1:8" x14ac:dyDescent="0.2">
      <c r="B55" s="174">
        <v>2023</v>
      </c>
      <c r="C55" s="58"/>
      <c r="D55" s="177">
        <v>83671</v>
      </c>
      <c r="E55" s="163">
        <v>760</v>
      </c>
      <c r="F55" s="171">
        <f t="shared" si="2"/>
        <v>9.0831948942883436</v>
      </c>
      <c r="G55" s="163">
        <v>308</v>
      </c>
      <c r="H55" s="171">
        <f t="shared" si="3"/>
        <v>3.6810842466326448</v>
      </c>
    </row>
    <row r="56" spans="1:8" x14ac:dyDescent="0.2">
      <c r="B56" s="178">
        <v>2024</v>
      </c>
      <c r="C56" s="179"/>
      <c r="D56" s="180">
        <v>87866</v>
      </c>
      <c r="E56" s="181">
        <v>746</v>
      </c>
      <c r="F56" s="182">
        <f t="shared" si="2"/>
        <v>8.4902009878678903</v>
      </c>
      <c r="G56" s="181">
        <v>307</v>
      </c>
      <c r="H56" s="182">
        <f t="shared" si="3"/>
        <v>3.4939567068035418</v>
      </c>
    </row>
    <row r="57" spans="1:8" ht="15" x14ac:dyDescent="0.2">
      <c r="A57" s="183"/>
      <c r="B57" s="184" t="s">
        <v>41</v>
      </c>
      <c r="C57" s="185"/>
    </row>
    <row r="58" spans="1:8" ht="15" customHeight="1" x14ac:dyDescent="0.2">
      <c r="A58" s="183"/>
      <c r="B58" s="250" t="s">
        <v>68</v>
      </c>
      <c r="C58" s="250"/>
      <c r="D58" s="250"/>
      <c r="E58" s="250"/>
      <c r="F58" s="250"/>
      <c r="G58" s="250"/>
      <c r="H58" s="250"/>
    </row>
    <row r="59" spans="1:8" ht="15" customHeight="1" x14ac:dyDescent="0.2">
      <c r="A59" s="183"/>
      <c r="B59" s="250"/>
      <c r="C59" s="250"/>
      <c r="D59" s="250"/>
      <c r="E59" s="250"/>
      <c r="F59" s="250"/>
      <c r="G59" s="250"/>
      <c r="H59" s="250"/>
    </row>
    <row r="60" spans="1:8" ht="15" customHeight="1" x14ac:dyDescent="0.2">
      <c r="A60" s="183"/>
      <c r="B60" s="250" t="s">
        <v>66</v>
      </c>
      <c r="C60" s="250"/>
      <c r="D60" s="250"/>
      <c r="E60" s="250"/>
      <c r="F60" s="250"/>
      <c r="G60" s="250"/>
      <c r="H60" s="250"/>
    </row>
    <row r="61" spans="1:8" x14ac:dyDescent="0.2">
      <c r="B61" s="250"/>
      <c r="C61" s="250"/>
      <c r="D61" s="250"/>
      <c r="E61" s="250"/>
      <c r="F61" s="250"/>
      <c r="G61" s="250"/>
      <c r="H61" s="250"/>
    </row>
    <row r="62" spans="1:8" ht="15" x14ac:dyDescent="0.2">
      <c r="B62" s="186" t="s">
        <v>67</v>
      </c>
      <c r="C62" s="187"/>
    </row>
    <row r="63" spans="1:8" ht="15" x14ac:dyDescent="0.2">
      <c r="B63" s="186"/>
      <c r="C63" s="187"/>
    </row>
    <row r="64" spans="1:8" x14ac:dyDescent="0.2">
      <c r="B64" s="110" t="s">
        <v>34</v>
      </c>
      <c r="C64" s="58"/>
      <c r="D64" s="58"/>
      <c r="E64" s="58"/>
      <c r="F64" s="58"/>
    </row>
    <row r="67" spans="1:9" x14ac:dyDescent="0.2">
      <c r="A67" s="57"/>
      <c r="B67" s="57"/>
      <c r="C67" s="57"/>
      <c r="D67" s="57"/>
      <c r="E67" s="57"/>
      <c r="F67" s="57"/>
      <c r="G67" s="57"/>
      <c r="H67" s="57"/>
      <c r="I67" s="57"/>
    </row>
    <row r="68" spans="1:9" x14ac:dyDescent="0.2">
      <c r="B68" s="57"/>
      <c r="C68" s="57"/>
      <c r="D68" s="57"/>
      <c r="E68" s="57"/>
      <c r="F68" s="57"/>
      <c r="G68" s="57"/>
      <c r="H68" s="57"/>
    </row>
  </sheetData>
  <mergeCells count="4">
    <mergeCell ref="C7:H7"/>
    <mergeCell ref="G9:H9"/>
    <mergeCell ref="B58:H59"/>
    <mergeCell ref="B60:H61"/>
  </mergeCells>
  <pageMargins left="0.7" right="0.7" top="0.75" bottom="0.75" header="0.3" footer="0.3"/>
  <pageSetup scale="82" orientation="portrait" r:id="rId1"/>
  <ignoredErrors>
    <ignoredError sqref="B8:J10 B11:E11 G11 B12:E38 G16:J16 I11:J11 G12 I12:J12 G13 I13:J13 G14 I14:J14 G15 I15:J15 G22:J22 G17 I17:J17 G18 I18:J18 G19 I19:J19 G20 I20:J20 G21 I21:J21 G28:J28 G23 I23:J23 G24 I24:J24 G25 I25:J25 G26 I26:J26 G27 I27:J27 G34:H34 G29 I29:J29 G30 I30:J30 G31 I31:J31 G32 I32:J32 G33 I33:J33 G40:J40 G35 I35:J35 G36 I36:J36 G37 I37:J37 G38 I38:J38 I39:J39 I41:J41 G42 I42:J42 C42:E42 B40:E41 B39 D39:E39 D7:J7 J34" numberStoredAsText="1"/>
  </ignoredErrors>
  <drawing r:id="rId2"/>
  <legacyDrawing r:id="rId3"/>
  <oleObjects>
    <mc:AlternateContent xmlns:mc="http://schemas.openxmlformats.org/markup-compatibility/2006">
      <mc:Choice Requires="x14">
        <oleObject progId="MSPhotoEd.3" shapeId="5123" r:id="rId4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57150</xdr:rowOff>
              </from>
              <to>
                <xdr:col>1</xdr:col>
                <xdr:colOff>304800</xdr:colOff>
                <xdr:row>2</xdr:row>
                <xdr:rowOff>123825</xdr:rowOff>
              </to>
            </anchor>
          </objectPr>
        </oleObject>
      </mc:Choice>
      <mc:Fallback>
        <oleObject progId="MSPhotoEd.3" shapeId="512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8"/>
  <sheetViews>
    <sheetView workbookViewId="0">
      <selection activeCell="K3" sqref="K3"/>
    </sheetView>
  </sheetViews>
  <sheetFormatPr defaultRowHeight="15" x14ac:dyDescent="0.25"/>
  <cols>
    <col min="6" max="6" width="13" customWidth="1"/>
  </cols>
  <sheetData>
    <row r="1" spans="1:17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5">
      <c r="A3" s="3"/>
      <c r="B3" s="3"/>
      <c r="C3" s="3"/>
      <c r="D3" s="3"/>
      <c r="E3" s="3"/>
      <c r="F3" s="3"/>
      <c r="G3" s="3"/>
      <c r="H3" s="3"/>
      <c r="I3" s="4" t="s">
        <v>86</v>
      </c>
      <c r="J3" s="3"/>
      <c r="K3" s="1" t="s">
        <v>104</v>
      </c>
      <c r="L3" s="3"/>
      <c r="M3" s="3"/>
      <c r="N3" s="3"/>
      <c r="O3" s="3"/>
      <c r="P3" s="3"/>
      <c r="Q3" s="3"/>
    </row>
    <row r="4" spans="1:17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x14ac:dyDescent="0.25">
      <c r="A9" s="3"/>
      <c r="B9" s="18" t="s">
        <v>87</v>
      </c>
      <c r="C9" s="251" t="s">
        <v>88</v>
      </c>
      <c r="D9" s="251"/>
      <c r="E9" s="251"/>
      <c r="F9" s="251"/>
      <c r="G9" s="251"/>
      <c r="H9" s="251"/>
      <c r="I9" s="251"/>
      <c r="J9" s="251"/>
      <c r="K9" s="3"/>
      <c r="L9" s="3"/>
      <c r="M9" s="3"/>
      <c r="N9" s="3"/>
      <c r="O9" s="3"/>
      <c r="P9" s="3"/>
      <c r="Q9" s="3"/>
    </row>
    <row r="10" spans="1:17" x14ac:dyDescent="0.25">
      <c r="A10" s="3"/>
      <c r="B10" s="6"/>
      <c r="C10" s="6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5">
      <c r="A11" s="3"/>
      <c r="B11" s="19"/>
      <c r="C11" s="14"/>
      <c r="D11" s="11"/>
      <c r="E11" s="11"/>
      <c r="F11" s="11"/>
      <c r="G11" s="11"/>
      <c r="H11" s="11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5">
      <c r="A12" s="3"/>
      <c r="B12" s="9" t="s">
        <v>89</v>
      </c>
      <c r="C12" s="23">
        <v>2002</v>
      </c>
      <c r="D12" s="24">
        <v>2003</v>
      </c>
      <c r="E12" s="23">
        <v>2004</v>
      </c>
      <c r="F12" s="23">
        <v>2005</v>
      </c>
      <c r="G12" s="23">
        <v>2006</v>
      </c>
      <c r="H12" s="23">
        <v>2007</v>
      </c>
      <c r="I12" s="23">
        <v>2008</v>
      </c>
      <c r="J12" s="23">
        <v>2009</v>
      </c>
      <c r="K12" s="30">
        <v>2010</v>
      </c>
      <c r="L12" s="30">
        <v>2011</v>
      </c>
      <c r="M12" s="30">
        <v>2012</v>
      </c>
      <c r="N12" s="30">
        <v>2013</v>
      </c>
      <c r="O12" s="30">
        <v>2014</v>
      </c>
      <c r="P12" s="30">
        <v>2015</v>
      </c>
      <c r="Q12" s="30"/>
    </row>
    <row r="13" spans="1:17" x14ac:dyDescent="0.25">
      <c r="A13" s="3"/>
      <c r="B13" s="17"/>
      <c r="C13" s="12"/>
      <c r="D13" s="24"/>
      <c r="E13" s="10"/>
      <c r="F13" s="28"/>
      <c r="G13" s="28"/>
      <c r="H13" s="10"/>
      <c r="I13" s="28"/>
      <c r="J13" s="10"/>
      <c r="K13" s="10"/>
      <c r="L13" s="10"/>
      <c r="M13" s="10"/>
      <c r="N13" s="34"/>
      <c r="O13" s="3"/>
      <c r="P13" s="22"/>
      <c r="Q13" s="22"/>
    </row>
    <row r="14" spans="1:17" x14ac:dyDescent="0.25">
      <c r="A14" s="11"/>
      <c r="B14" s="20" t="s">
        <v>90</v>
      </c>
      <c r="C14" s="10">
        <v>13.7</v>
      </c>
      <c r="D14" s="10">
        <v>4.8</v>
      </c>
      <c r="E14" s="10">
        <v>6.4</v>
      </c>
      <c r="F14" s="10">
        <v>7</v>
      </c>
      <c r="G14" s="10">
        <v>8.6999999999999993</v>
      </c>
      <c r="H14" s="10">
        <v>8.3000000000000007</v>
      </c>
      <c r="I14" s="10">
        <v>2.5</v>
      </c>
      <c r="J14" s="10">
        <v>3.7</v>
      </c>
      <c r="K14" s="10">
        <v>2.5</v>
      </c>
      <c r="L14" s="10">
        <v>6.3</v>
      </c>
      <c r="M14" s="15">
        <v>2.9</v>
      </c>
      <c r="N14" s="46">
        <v>2.9</v>
      </c>
      <c r="O14" s="33">
        <v>4.2</v>
      </c>
      <c r="P14" s="15">
        <v>0</v>
      </c>
      <c r="Q14" s="15"/>
    </row>
    <row r="15" spans="1:17" x14ac:dyDescent="0.25">
      <c r="A15" s="3"/>
      <c r="B15" s="20" t="s">
        <v>91</v>
      </c>
      <c r="C15" s="10">
        <v>8.6</v>
      </c>
      <c r="D15" s="10">
        <v>4.8</v>
      </c>
      <c r="E15" s="10">
        <v>4.8</v>
      </c>
      <c r="F15" s="10">
        <v>2.8</v>
      </c>
      <c r="G15" s="10">
        <v>8.6999999999999993</v>
      </c>
      <c r="H15" s="10">
        <v>8.3000000000000007</v>
      </c>
      <c r="I15" s="10">
        <v>2.5</v>
      </c>
      <c r="J15" s="10">
        <v>3.7</v>
      </c>
      <c r="K15" s="10">
        <v>2.5</v>
      </c>
      <c r="L15" s="10">
        <v>6.3</v>
      </c>
      <c r="M15" s="10">
        <v>2.9</v>
      </c>
      <c r="N15" s="46">
        <v>2.9</v>
      </c>
      <c r="O15" s="33">
        <v>4.2</v>
      </c>
      <c r="P15" s="15">
        <v>0</v>
      </c>
      <c r="Q15" s="15"/>
    </row>
    <row r="16" spans="1:17" x14ac:dyDescent="0.25">
      <c r="A16" s="3"/>
      <c r="B16" s="27" t="s">
        <v>92</v>
      </c>
      <c r="C16" s="29">
        <v>15.3</v>
      </c>
      <c r="D16" s="29">
        <v>8</v>
      </c>
      <c r="E16" s="29">
        <v>17.399999999999999</v>
      </c>
      <c r="F16" s="35" t="s">
        <v>93</v>
      </c>
      <c r="G16" s="29">
        <v>18.5</v>
      </c>
      <c r="H16" s="29">
        <v>12.4</v>
      </c>
      <c r="I16" s="29">
        <v>7.6</v>
      </c>
      <c r="J16" s="29">
        <v>6.2</v>
      </c>
      <c r="K16" s="29">
        <v>6.1</v>
      </c>
      <c r="L16" s="29">
        <v>7.6</v>
      </c>
      <c r="M16" s="29">
        <v>8.6</v>
      </c>
      <c r="N16" s="47">
        <v>8.6</v>
      </c>
      <c r="O16" s="48">
        <v>8.4</v>
      </c>
      <c r="P16" s="51">
        <v>0</v>
      </c>
      <c r="Q16" s="51"/>
    </row>
    <row r="17" spans="2:8" x14ac:dyDescent="0.25">
      <c r="B17" s="3"/>
      <c r="C17" s="20"/>
      <c r="D17" s="11"/>
      <c r="E17" s="11"/>
      <c r="F17" s="11"/>
      <c r="G17" s="11"/>
      <c r="H17" s="11"/>
    </row>
    <row r="18" spans="2:8" x14ac:dyDescent="0.25">
      <c r="B18" s="25" t="s">
        <v>41</v>
      </c>
      <c r="C18" s="14"/>
      <c r="D18" s="11"/>
      <c r="E18" s="11"/>
      <c r="F18" s="11"/>
      <c r="G18" s="11"/>
      <c r="H18" s="11"/>
    </row>
    <row r="19" spans="2:8" x14ac:dyDescent="0.25">
      <c r="B19" s="52" t="s">
        <v>94</v>
      </c>
      <c r="C19" s="14"/>
      <c r="D19" s="11"/>
      <c r="E19" s="11"/>
      <c r="F19" s="11"/>
      <c r="G19" s="11"/>
      <c r="H19" s="11"/>
    </row>
    <row r="20" spans="2:8" x14ac:dyDescent="0.25">
      <c r="B20" s="26" t="s">
        <v>95</v>
      </c>
      <c r="C20" s="21"/>
      <c r="D20" s="11"/>
      <c r="E20" s="11"/>
      <c r="F20" s="11"/>
      <c r="G20" s="11"/>
      <c r="H20" s="11"/>
    </row>
    <row r="21" spans="2:8" x14ac:dyDescent="0.25">
      <c r="B21" s="31" t="s">
        <v>96</v>
      </c>
      <c r="C21" s="3"/>
      <c r="D21" s="3"/>
      <c r="E21" s="3"/>
      <c r="F21" s="3"/>
      <c r="G21" s="3"/>
      <c r="H21" s="3"/>
    </row>
    <row r="22" spans="2:8" x14ac:dyDescent="0.25">
      <c r="B22" s="3"/>
      <c r="C22" s="3"/>
      <c r="D22" s="3"/>
      <c r="E22" s="3"/>
      <c r="F22" s="3"/>
      <c r="G22" s="3"/>
      <c r="H22" s="3"/>
    </row>
    <row r="23" spans="2:8" x14ac:dyDescent="0.25">
      <c r="B23" s="20" t="s">
        <v>97</v>
      </c>
      <c r="C23" s="3"/>
      <c r="D23" s="3"/>
      <c r="E23" s="3"/>
      <c r="F23" s="3"/>
      <c r="G23" s="3"/>
      <c r="H23" s="3"/>
    </row>
    <row r="24" spans="2:8" x14ac:dyDescent="0.25">
      <c r="B24" s="3"/>
      <c r="C24" s="3"/>
      <c r="D24" s="3"/>
      <c r="E24" s="3"/>
      <c r="F24" s="3"/>
      <c r="G24" s="3"/>
      <c r="H24" s="3"/>
    </row>
    <row r="25" spans="2:8" x14ac:dyDescent="0.25">
      <c r="B25" s="3"/>
      <c r="C25" s="3"/>
      <c r="D25" s="3"/>
      <c r="E25" s="254" t="s">
        <v>98</v>
      </c>
      <c r="F25" s="254"/>
      <c r="G25" s="3"/>
      <c r="H25" s="3"/>
    </row>
    <row r="26" spans="2:8" ht="64.5" x14ac:dyDescent="0.25">
      <c r="B26" s="14"/>
      <c r="C26" s="32" t="s">
        <v>89</v>
      </c>
      <c r="D26" s="32"/>
      <c r="E26" s="38" t="s">
        <v>90</v>
      </c>
      <c r="F26" s="39" t="s">
        <v>91</v>
      </c>
      <c r="G26" s="39" t="s">
        <v>92</v>
      </c>
      <c r="H26" s="3"/>
    </row>
    <row r="27" spans="2:8" x14ac:dyDescent="0.25">
      <c r="B27" s="14"/>
      <c r="C27" s="8">
        <v>2002</v>
      </c>
      <c r="D27" s="8"/>
      <c r="E27" s="14">
        <v>13.7</v>
      </c>
      <c r="F27" s="41">
        <v>8.6</v>
      </c>
      <c r="G27" s="41">
        <v>15.3</v>
      </c>
      <c r="H27" s="3"/>
    </row>
    <row r="28" spans="2:8" x14ac:dyDescent="0.25">
      <c r="B28" s="11"/>
      <c r="C28" s="8">
        <v>2003</v>
      </c>
      <c r="D28" s="8"/>
      <c r="E28" s="14">
        <v>4.8</v>
      </c>
      <c r="F28" s="42">
        <v>4.8</v>
      </c>
      <c r="G28" s="45">
        <v>8</v>
      </c>
      <c r="H28" s="3"/>
    </row>
    <row r="29" spans="2:8" x14ac:dyDescent="0.25">
      <c r="B29" s="11"/>
      <c r="C29" s="8">
        <v>2004</v>
      </c>
      <c r="D29" s="11"/>
      <c r="E29" s="14">
        <v>6.4</v>
      </c>
      <c r="F29" s="42">
        <v>4.8</v>
      </c>
      <c r="G29" s="42">
        <v>17.399999999999999</v>
      </c>
      <c r="H29" s="3"/>
    </row>
    <row r="30" spans="2:8" x14ac:dyDescent="0.25">
      <c r="B30" s="11"/>
      <c r="C30" s="8">
        <v>2005</v>
      </c>
      <c r="D30" s="13"/>
      <c r="E30" s="44">
        <v>7</v>
      </c>
      <c r="F30" s="42">
        <v>2.8</v>
      </c>
      <c r="G30" s="42" t="s">
        <v>93</v>
      </c>
      <c r="H30" s="3"/>
    </row>
    <row r="31" spans="2:8" x14ac:dyDescent="0.25">
      <c r="B31" s="11"/>
      <c r="C31" s="8">
        <v>2006</v>
      </c>
      <c r="D31" s="13"/>
      <c r="E31" s="14">
        <v>8.6999999999999993</v>
      </c>
      <c r="F31" s="42">
        <v>8.6999999999999993</v>
      </c>
      <c r="G31" s="42">
        <v>18.5</v>
      </c>
      <c r="H31" s="3"/>
    </row>
    <row r="32" spans="2:8" x14ac:dyDescent="0.25">
      <c r="B32" s="11"/>
      <c r="C32" s="8">
        <v>2007</v>
      </c>
      <c r="D32" s="11"/>
      <c r="E32" s="14">
        <v>8.3000000000000007</v>
      </c>
      <c r="F32" s="42">
        <v>8.3000000000000007</v>
      </c>
      <c r="G32" s="42">
        <v>12.4</v>
      </c>
      <c r="H32" s="3"/>
    </row>
    <row r="33" spans="1:13" x14ac:dyDescent="0.25">
      <c r="A33" s="3"/>
      <c r="B33" s="3"/>
      <c r="C33" s="8">
        <v>2008</v>
      </c>
      <c r="D33" s="13"/>
      <c r="E33" s="14">
        <v>2.5</v>
      </c>
      <c r="F33" s="42">
        <v>2.5</v>
      </c>
      <c r="G33" s="42">
        <v>7.6</v>
      </c>
      <c r="H33" s="3"/>
      <c r="I33" s="3"/>
      <c r="J33" s="3"/>
      <c r="K33" s="3"/>
      <c r="L33" s="3"/>
      <c r="M33" s="3"/>
    </row>
    <row r="34" spans="1:13" x14ac:dyDescent="0.25">
      <c r="A34" s="3"/>
      <c r="B34" s="3"/>
      <c r="C34" s="8">
        <v>2009</v>
      </c>
      <c r="D34" s="11"/>
      <c r="E34" s="14">
        <v>3.7</v>
      </c>
      <c r="F34" s="42">
        <v>3.7</v>
      </c>
      <c r="G34" s="42">
        <v>6.2</v>
      </c>
      <c r="H34" s="3"/>
      <c r="I34" s="3"/>
      <c r="J34" s="3"/>
      <c r="K34" s="3"/>
      <c r="L34" s="3"/>
      <c r="M34" s="3"/>
    </row>
    <row r="35" spans="1:13" x14ac:dyDescent="0.25">
      <c r="A35" s="3"/>
      <c r="B35" s="3"/>
      <c r="C35" s="36">
        <v>2010</v>
      </c>
      <c r="D35" s="11"/>
      <c r="E35" s="14">
        <v>2.5</v>
      </c>
      <c r="F35" s="42">
        <v>2.5</v>
      </c>
      <c r="G35" s="42">
        <v>6.1</v>
      </c>
      <c r="H35" s="3"/>
      <c r="I35" s="3"/>
      <c r="J35" s="3"/>
      <c r="K35" s="3"/>
      <c r="L35" s="3"/>
      <c r="M35" s="3"/>
    </row>
    <row r="36" spans="1:13" x14ac:dyDescent="0.25">
      <c r="A36" s="3"/>
      <c r="B36" s="3"/>
      <c r="C36" s="36">
        <v>2011</v>
      </c>
      <c r="D36" s="11"/>
      <c r="E36" s="14">
        <v>6.3</v>
      </c>
      <c r="F36" s="42">
        <v>6.3</v>
      </c>
      <c r="G36" s="42">
        <v>7.6</v>
      </c>
      <c r="H36" s="3"/>
      <c r="I36" s="3"/>
      <c r="J36" s="3"/>
      <c r="K36" s="3"/>
      <c r="L36" s="3"/>
      <c r="M36" s="3"/>
    </row>
    <row r="37" spans="1:13" x14ac:dyDescent="0.25">
      <c r="A37" s="3"/>
      <c r="B37" s="3"/>
      <c r="C37" s="36">
        <v>2012</v>
      </c>
      <c r="D37" s="11"/>
      <c r="E37" s="44">
        <v>4</v>
      </c>
      <c r="F37" s="45">
        <v>4</v>
      </c>
      <c r="G37" s="42">
        <v>6.3</v>
      </c>
      <c r="H37" s="3"/>
      <c r="I37" s="3"/>
      <c r="J37" s="3"/>
      <c r="K37" s="3"/>
      <c r="L37" s="3"/>
      <c r="M37" s="3"/>
    </row>
    <row r="38" spans="1:13" x14ac:dyDescent="0.25">
      <c r="A38" s="3"/>
      <c r="B38" s="3"/>
      <c r="C38" s="36">
        <v>2013</v>
      </c>
      <c r="D38" s="11"/>
      <c r="E38" s="44">
        <v>2.9</v>
      </c>
      <c r="F38" s="42">
        <v>2.9</v>
      </c>
      <c r="G38" s="42">
        <v>8.6</v>
      </c>
      <c r="H38" s="3"/>
      <c r="I38" s="3"/>
      <c r="J38" s="3"/>
      <c r="K38" s="3"/>
      <c r="L38" s="3"/>
      <c r="M38" s="3"/>
    </row>
    <row r="39" spans="1:13" x14ac:dyDescent="0.25">
      <c r="A39" s="3"/>
      <c r="B39" s="3"/>
      <c r="C39" s="36">
        <v>2014</v>
      </c>
      <c r="D39" s="11"/>
      <c r="E39" s="44">
        <v>4.2</v>
      </c>
      <c r="F39" s="49">
        <v>4.2</v>
      </c>
      <c r="G39" s="14">
        <v>8.4</v>
      </c>
      <c r="H39" s="3"/>
      <c r="I39" s="3"/>
      <c r="J39" s="3"/>
      <c r="K39" s="3"/>
      <c r="L39" s="3"/>
      <c r="M39" s="3"/>
    </row>
    <row r="40" spans="1:13" x14ac:dyDescent="0.25">
      <c r="A40" s="3"/>
      <c r="B40" s="3"/>
      <c r="C40" s="36">
        <v>2015</v>
      </c>
      <c r="D40" s="11"/>
      <c r="E40" s="44">
        <v>0</v>
      </c>
      <c r="F40" s="45">
        <v>0</v>
      </c>
      <c r="G40" s="45">
        <v>3</v>
      </c>
      <c r="H40" s="3"/>
      <c r="I40" s="3"/>
      <c r="J40" s="3"/>
      <c r="K40" s="3"/>
      <c r="L40" s="3"/>
      <c r="M40" s="3"/>
    </row>
    <row r="41" spans="1:13" x14ac:dyDescent="0.25">
      <c r="A41" s="3"/>
      <c r="B41" s="3"/>
      <c r="C41" s="36">
        <v>2016</v>
      </c>
      <c r="D41" s="11"/>
      <c r="E41" s="44">
        <v>1.5</v>
      </c>
      <c r="F41" s="45">
        <v>1.5</v>
      </c>
      <c r="G41" s="45">
        <v>9</v>
      </c>
      <c r="H41" s="3"/>
      <c r="I41" s="3"/>
      <c r="J41" s="3"/>
      <c r="K41" s="3"/>
      <c r="L41" s="3"/>
      <c r="M41" s="3"/>
    </row>
    <row r="42" spans="1:13" x14ac:dyDescent="0.25">
      <c r="A42" s="3"/>
      <c r="B42" s="3"/>
      <c r="C42" s="36">
        <v>2017</v>
      </c>
      <c r="D42" s="11"/>
      <c r="E42" s="44">
        <v>11</v>
      </c>
      <c r="F42" s="45">
        <v>9.4</v>
      </c>
      <c r="G42" s="45">
        <v>12.5</v>
      </c>
      <c r="H42" s="3"/>
      <c r="I42" s="3"/>
      <c r="J42" s="3"/>
      <c r="K42" s="3"/>
      <c r="L42" s="3"/>
      <c r="M42" s="3"/>
    </row>
    <row r="43" spans="1:13" x14ac:dyDescent="0.25">
      <c r="A43" s="3"/>
      <c r="B43" s="3"/>
      <c r="C43" s="36">
        <v>2018</v>
      </c>
      <c r="D43" s="11"/>
      <c r="E43" s="44">
        <v>3.1</v>
      </c>
      <c r="F43" s="45">
        <v>1.6</v>
      </c>
      <c r="G43" s="45">
        <v>7.8</v>
      </c>
      <c r="H43" s="3"/>
      <c r="I43" s="3"/>
      <c r="J43" s="3"/>
      <c r="K43" s="3"/>
      <c r="L43" s="3"/>
      <c r="M43" s="3"/>
    </row>
    <row r="44" spans="1:13" x14ac:dyDescent="0.25">
      <c r="A44" s="3"/>
      <c r="B44" s="3"/>
      <c r="C44" s="36">
        <v>2019</v>
      </c>
      <c r="D44" s="11"/>
      <c r="E44" s="44">
        <v>7.6</v>
      </c>
      <c r="F44" s="45">
        <v>4.5</v>
      </c>
      <c r="G44" s="45">
        <v>4.5</v>
      </c>
      <c r="H44" s="3"/>
      <c r="I44" s="3"/>
      <c r="J44" s="3"/>
      <c r="K44" s="3"/>
      <c r="L44" s="3"/>
      <c r="M44" s="3"/>
    </row>
    <row r="45" spans="1:13" x14ac:dyDescent="0.25">
      <c r="A45" s="3"/>
      <c r="B45" s="3"/>
      <c r="C45" s="36">
        <v>2020</v>
      </c>
      <c r="D45" s="11"/>
      <c r="E45" s="44">
        <v>3.6</v>
      </c>
      <c r="F45" s="45">
        <v>3.6</v>
      </c>
      <c r="G45" s="45">
        <v>10.7</v>
      </c>
      <c r="H45" s="3"/>
      <c r="I45" s="3"/>
      <c r="J45" s="3"/>
      <c r="K45" s="3"/>
      <c r="L45" s="3"/>
      <c r="M45" s="3"/>
    </row>
    <row r="46" spans="1:13" s="2" customFormat="1" x14ac:dyDescent="0.25">
      <c r="A46" s="3"/>
      <c r="B46" s="3"/>
      <c r="C46" s="53">
        <v>2021</v>
      </c>
      <c r="D46" s="7"/>
      <c r="E46" s="40">
        <v>2.7</v>
      </c>
      <c r="F46" s="50">
        <v>3</v>
      </c>
      <c r="G46" s="50">
        <v>4.5</v>
      </c>
      <c r="H46" s="3"/>
      <c r="I46" s="3"/>
      <c r="J46" s="3"/>
      <c r="K46" s="3"/>
      <c r="L46" s="3"/>
      <c r="M46" s="3"/>
    </row>
    <row r="47" spans="1:13" s="2" customFormat="1" x14ac:dyDescent="0.25">
      <c r="A47" s="3"/>
      <c r="B47" s="3"/>
      <c r="C47" s="54">
        <v>2022</v>
      </c>
      <c r="D47" s="7"/>
      <c r="E47" s="40"/>
      <c r="F47" s="50"/>
      <c r="G47" s="50"/>
      <c r="H47" s="3"/>
      <c r="I47" s="3"/>
      <c r="J47" s="3"/>
      <c r="K47" s="3"/>
      <c r="L47" s="3"/>
      <c r="M47" s="3"/>
    </row>
    <row r="48" spans="1:13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5"/>
      <c r="M48" s="5"/>
    </row>
    <row r="49" spans="1:13" x14ac:dyDescent="0.25">
      <c r="A49" s="252">
        <v>20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</row>
    <row r="50" spans="1:13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25">
      <c r="E51" s="3"/>
      <c r="F51" s="3"/>
    </row>
    <row r="52" spans="1:13" x14ac:dyDescent="0.25">
      <c r="E52" s="3"/>
      <c r="F52" s="3"/>
    </row>
    <row r="53" spans="1:13" x14ac:dyDescent="0.25">
      <c r="E53" s="3"/>
      <c r="F53" s="3"/>
    </row>
    <row r="55" spans="1:13" x14ac:dyDescent="0.25">
      <c r="E55" s="253" t="s">
        <v>99</v>
      </c>
      <c r="F55" s="253"/>
    </row>
    <row r="56" spans="1:13" ht="51.75" x14ac:dyDescent="0.25">
      <c r="E56" s="32" t="s">
        <v>89</v>
      </c>
      <c r="F56" s="38" t="s">
        <v>90</v>
      </c>
    </row>
    <row r="57" spans="1:13" x14ac:dyDescent="0.25">
      <c r="E57" s="8">
        <v>2002</v>
      </c>
      <c r="F57" s="14">
        <v>13.7</v>
      </c>
    </row>
    <row r="58" spans="1:13" x14ac:dyDescent="0.25">
      <c r="E58" s="8">
        <v>2003</v>
      </c>
      <c r="F58" s="14">
        <v>4.8</v>
      </c>
    </row>
    <row r="59" spans="1:13" x14ac:dyDescent="0.25">
      <c r="E59" s="8">
        <v>2004</v>
      </c>
      <c r="F59" s="14">
        <v>6.4</v>
      </c>
    </row>
    <row r="60" spans="1:13" x14ac:dyDescent="0.25">
      <c r="E60" s="8">
        <v>2005</v>
      </c>
      <c r="F60" s="14">
        <v>7</v>
      </c>
    </row>
    <row r="61" spans="1:13" x14ac:dyDescent="0.25">
      <c r="E61" s="8">
        <v>2006</v>
      </c>
      <c r="F61" s="14">
        <v>8.6999999999999993</v>
      </c>
    </row>
    <row r="62" spans="1:13" x14ac:dyDescent="0.25">
      <c r="E62" s="8">
        <v>2007</v>
      </c>
      <c r="F62" s="14">
        <v>8.3000000000000007</v>
      </c>
    </row>
    <row r="63" spans="1:13" x14ac:dyDescent="0.25">
      <c r="E63" s="8">
        <v>2008</v>
      </c>
      <c r="F63" s="14">
        <v>2.5</v>
      </c>
    </row>
    <row r="64" spans="1:13" x14ac:dyDescent="0.25">
      <c r="E64" s="8">
        <v>2009</v>
      </c>
      <c r="F64" s="14">
        <v>3.7</v>
      </c>
    </row>
    <row r="65" spans="5:6" x14ac:dyDescent="0.25">
      <c r="E65" s="36">
        <v>2010</v>
      </c>
      <c r="F65" s="14">
        <v>2.5</v>
      </c>
    </row>
    <row r="66" spans="5:6" x14ac:dyDescent="0.25">
      <c r="E66" s="36">
        <v>2011</v>
      </c>
      <c r="F66" s="14">
        <v>6.3</v>
      </c>
    </row>
    <row r="67" spans="5:6" x14ac:dyDescent="0.25">
      <c r="E67" s="37">
        <v>2012</v>
      </c>
      <c r="F67" s="40">
        <v>2.9</v>
      </c>
    </row>
    <row r="68" spans="5:6" x14ac:dyDescent="0.25">
      <c r="E68" s="43" t="s">
        <v>100</v>
      </c>
      <c r="F68" s="2"/>
    </row>
  </sheetData>
  <mergeCells count="4">
    <mergeCell ref="C9:J9"/>
    <mergeCell ref="A49:M49"/>
    <mergeCell ref="E55:F55"/>
    <mergeCell ref="E25:F25"/>
  </mergeCells>
  <pageMargins left="0.7" right="0.7" top="0.75" bottom="0.75" header="0.3" footer="0.3"/>
  <ignoredErrors>
    <ignoredError sqref="G3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5B0F-35A7-4729-8E70-33DB2CDBDF95}">
  <dimension ref="A1:Q51"/>
  <sheetViews>
    <sheetView workbookViewId="0">
      <selection activeCell="L10" sqref="L10"/>
    </sheetView>
  </sheetViews>
  <sheetFormatPr defaultRowHeight="15" x14ac:dyDescent="0.25"/>
  <cols>
    <col min="1" max="2" width="9.140625" style="113"/>
    <col min="3" max="3" width="12.7109375" style="113" customWidth="1"/>
    <col min="4" max="4" width="9.140625" style="113"/>
    <col min="5" max="5" width="12.7109375" style="113" customWidth="1"/>
    <col min="6" max="6" width="12.42578125" style="113" customWidth="1"/>
    <col min="7" max="7" width="12.7109375" style="113" customWidth="1"/>
    <col min="8" max="16384" width="9.140625" style="113"/>
  </cols>
  <sheetData>
    <row r="1" spans="1:17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x14ac:dyDescent="0.25">
      <c r="A3" s="55"/>
      <c r="B3" s="55"/>
      <c r="C3" s="55"/>
      <c r="D3" s="55"/>
      <c r="E3" s="55"/>
      <c r="F3" s="55"/>
      <c r="H3" s="55"/>
      <c r="J3" s="55"/>
      <c r="K3" s="160"/>
      <c r="L3" s="160" t="s">
        <v>106</v>
      </c>
      <c r="M3" s="55"/>
      <c r="N3" s="55"/>
      <c r="O3" s="55"/>
      <c r="P3" s="55"/>
      <c r="Q3" s="55"/>
    </row>
    <row r="4" spans="1:17" x14ac:dyDescent="0.25">
      <c r="B4" s="55"/>
      <c r="C4" s="55"/>
      <c r="D4" s="55"/>
      <c r="E4" s="55"/>
      <c r="F4" s="55"/>
      <c r="G4" s="55"/>
      <c r="H4" s="55"/>
    </row>
    <row r="5" spans="1:17" x14ac:dyDescent="0.25">
      <c r="B5" s="55"/>
      <c r="C5" s="255" t="s">
        <v>105</v>
      </c>
      <c r="D5" s="255"/>
      <c r="E5" s="255"/>
      <c r="F5" s="255"/>
      <c r="G5" s="255"/>
      <c r="H5" s="55"/>
    </row>
    <row r="6" spans="1:17" ht="51.75" x14ac:dyDescent="0.25">
      <c r="A6" s="91" t="s">
        <v>87</v>
      </c>
      <c r="B6" s="68"/>
      <c r="C6" s="189" t="s">
        <v>89</v>
      </c>
      <c r="D6" s="189"/>
      <c r="E6" s="190" t="s">
        <v>90</v>
      </c>
      <c r="F6" s="191" t="s">
        <v>91</v>
      </c>
      <c r="G6" s="191" t="s">
        <v>92</v>
      </c>
      <c r="H6" s="55"/>
    </row>
    <row r="7" spans="1:17" x14ac:dyDescent="0.25">
      <c r="B7" s="68"/>
      <c r="C7" s="66">
        <v>2002</v>
      </c>
      <c r="D7" s="66"/>
      <c r="E7" s="68">
        <v>13.7</v>
      </c>
      <c r="F7" s="67">
        <v>8.6</v>
      </c>
      <c r="G7" s="67">
        <v>15.3</v>
      </c>
      <c r="H7" s="55"/>
    </row>
    <row r="8" spans="1:17" x14ac:dyDescent="0.25">
      <c r="B8" s="58"/>
      <c r="C8" s="66">
        <v>2003</v>
      </c>
      <c r="D8" s="66"/>
      <c r="E8" s="68">
        <v>4.8</v>
      </c>
      <c r="F8" s="77">
        <v>4.8</v>
      </c>
      <c r="G8" s="192">
        <v>8</v>
      </c>
      <c r="H8" s="55"/>
    </row>
    <row r="9" spans="1:17" x14ac:dyDescent="0.25">
      <c r="B9" s="58"/>
      <c r="C9" s="66">
        <v>2004</v>
      </c>
      <c r="D9" s="58"/>
      <c r="E9" s="68">
        <v>6.4</v>
      </c>
      <c r="F9" s="77">
        <v>4.8</v>
      </c>
      <c r="G9" s="77">
        <v>17.399999999999999</v>
      </c>
      <c r="H9" s="55"/>
    </row>
    <row r="10" spans="1:17" x14ac:dyDescent="0.25">
      <c r="B10" s="58"/>
      <c r="C10" s="66">
        <v>2005</v>
      </c>
      <c r="D10" s="174"/>
      <c r="E10" s="74">
        <v>7</v>
      </c>
      <c r="F10" s="77">
        <v>2.8</v>
      </c>
      <c r="G10" s="77" t="s">
        <v>93</v>
      </c>
      <c r="H10" s="55"/>
    </row>
    <row r="11" spans="1:17" x14ac:dyDescent="0.25">
      <c r="B11" s="58"/>
      <c r="C11" s="66">
        <v>2006</v>
      </c>
      <c r="D11" s="174"/>
      <c r="E11" s="68">
        <v>8.6999999999999993</v>
      </c>
      <c r="F11" s="77">
        <v>8.6999999999999993</v>
      </c>
      <c r="G11" s="77">
        <v>18.5</v>
      </c>
      <c r="H11" s="55"/>
    </row>
    <row r="12" spans="1:17" x14ac:dyDescent="0.25">
      <c r="B12" s="58"/>
      <c r="C12" s="66">
        <v>2007</v>
      </c>
      <c r="D12" s="58"/>
      <c r="E12" s="68">
        <v>8.3000000000000007</v>
      </c>
      <c r="F12" s="77">
        <v>8.3000000000000007</v>
      </c>
      <c r="G12" s="77">
        <v>12.4</v>
      </c>
      <c r="H12" s="55"/>
    </row>
    <row r="13" spans="1:17" x14ac:dyDescent="0.25">
      <c r="A13" s="55"/>
      <c r="B13" s="55"/>
      <c r="C13" s="66">
        <v>2008</v>
      </c>
      <c r="D13" s="174"/>
      <c r="E13" s="68">
        <v>2.5</v>
      </c>
      <c r="F13" s="77">
        <v>2.5</v>
      </c>
      <c r="G13" s="77">
        <v>7.6</v>
      </c>
      <c r="H13" s="55"/>
      <c r="I13" s="55"/>
      <c r="J13" s="55"/>
      <c r="K13" s="55"/>
      <c r="L13" s="55"/>
      <c r="M13" s="55"/>
    </row>
    <row r="14" spans="1:17" x14ac:dyDescent="0.25">
      <c r="A14" s="55"/>
      <c r="B14" s="55"/>
      <c r="C14" s="66">
        <v>2009</v>
      </c>
      <c r="D14" s="58"/>
      <c r="E14" s="68">
        <v>3.7</v>
      </c>
      <c r="F14" s="77">
        <v>3.7</v>
      </c>
      <c r="G14" s="77">
        <v>6.2</v>
      </c>
      <c r="H14" s="55"/>
      <c r="I14" s="55"/>
      <c r="J14" s="55"/>
      <c r="K14" s="55"/>
      <c r="L14" s="55"/>
      <c r="M14" s="55"/>
    </row>
    <row r="15" spans="1:17" x14ac:dyDescent="0.25">
      <c r="A15" s="55"/>
      <c r="B15" s="55"/>
      <c r="C15" s="193">
        <v>2010</v>
      </c>
      <c r="D15" s="58"/>
      <c r="E15" s="68">
        <v>2.5</v>
      </c>
      <c r="F15" s="77">
        <v>2.5</v>
      </c>
      <c r="G15" s="77">
        <v>6.1</v>
      </c>
      <c r="H15" s="55"/>
      <c r="I15" s="55"/>
      <c r="J15" s="55"/>
      <c r="K15" s="55"/>
      <c r="L15" s="55"/>
      <c r="M15" s="55"/>
    </row>
    <row r="16" spans="1:17" x14ac:dyDescent="0.25">
      <c r="A16" s="55"/>
      <c r="B16" s="55"/>
      <c r="C16" s="193">
        <v>2011</v>
      </c>
      <c r="D16" s="58"/>
      <c r="E16" s="68">
        <v>6.3</v>
      </c>
      <c r="F16" s="77">
        <v>6.3</v>
      </c>
      <c r="G16" s="77">
        <v>7.6</v>
      </c>
      <c r="H16" s="55"/>
      <c r="I16" s="55"/>
      <c r="J16" s="55"/>
      <c r="K16" s="55"/>
      <c r="L16" s="55"/>
      <c r="M16" s="55"/>
    </row>
    <row r="17" spans="1:13" x14ac:dyDescent="0.25">
      <c r="A17" s="55"/>
      <c r="B17" s="55"/>
      <c r="C17" s="193">
        <v>2012</v>
      </c>
      <c r="D17" s="58"/>
      <c r="E17" s="74">
        <v>4</v>
      </c>
      <c r="F17" s="192">
        <v>4</v>
      </c>
      <c r="G17" s="77">
        <v>6.3</v>
      </c>
      <c r="H17" s="55"/>
      <c r="I17" s="55"/>
      <c r="J17" s="55"/>
      <c r="K17" s="55"/>
      <c r="L17" s="55"/>
      <c r="M17" s="55"/>
    </row>
    <row r="18" spans="1:13" x14ac:dyDescent="0.25">
      <c r="A18" s="55"/>
      <c r="B18" s="55"/>
      <c r="C18" s="193">
        <v>2013</v>
      </c>
      <c r="D18" s="58"/>
      <c r="E18" s="74">
        <v>2.9</v>
      </c>
      <c r="F18" s="77">
        <v>2.9</v>
      </c>
      <c r="G18" s="77">
        <v>8.6</v>
      </c>
      <c r="H18" s="55"/>
      <c r="I18" s="55"/>
      <c r="J18" s="55"/>
      <c r="K18" s="55"/>
      <c r="L18" s="55"/>
      <c r="M18" s="55"/>
    </row>
    <row r="19" spans="1:13" x14ac:dyDescent="0.25">
      <c r="A19" s="55"/>
      <c r="B19" s="55"/>
      <c r="C19" s="193">
        <v>2014</v>
      </c>
      <c r="D19" s="58"/>
      <c r="E19" s="74">
        <v>4.2</v>
      </c>
      <c r="F19" s="194">
        <v>4.2</v>
      </c>
      <c r="G19" s="68">
        <v>8.4</v>
      </c>
      <c r="H19" s="55"/>
      <c r="I19" s="55"/>
      <c r="J19" s="55"/>
      <c r="K19" s="55"/>
      <c r="L19" s="55"/>
      <c r="M19" s="55"/>
    </row>
    <row r="20" spans="1:13" x14ac:dyDescent="0.25">
      <c r="A20" s="55"/>
      <c r="B20" s="55"/>
      <c r="C20" s="193">
        <v>2015</v>
      </c>
      <c r="D20" s="58"/>
      <c r="E20" s="74">
        <v>0</v>
      </c>
      <c r="F20" s="192">
        <v>0</v>
      </c>
      <c r="G20" s="192">
        <v>3</v>
      </c>
      <c r="H20" s="55"/>
      <c r="I20" s="55"/>
      <c r="J20" s="55"/>
      <c r="K20" s="55"/>
      <c r="L20" s="55"/>
      <c r="M20" s="55"/>
    </row>
    <row r="21" spans="1:13" x14ac:dyDescent="0.25">
      <c r="A21" s="55"/>
      <c r="B21" s="55"/>
      <c r="C21" s="193">
        <v>2016</v>
      </c>
      <c r="D21" s="58"/>
      <c r="E21" s="74">
        <v>1.5</v>
      </c>
      <c r="F21" s="192">
        <v>1.5</v>
      </c>
      <c r="G21" s="192">
        <v>9</v>
      </c>
      <c r="H21" s="55"/>
      <c r="I21" s="55"/>
      <c r="J21" s="55"/>
      <c r="K21" s="55"/>
      <c r="L21" s="55"/>
      <c r="M21" s="55"/>
    </row>
    <row r="22" spans="1:13" x14ac:dyDescent="0.25">
      <c r="A22" s="55"/>
      <c r="B22" s="55"/>
      <c r="C22" s="193">
        <v>2017</v>
      </c>
      <c r="D22" s="58"/>
      <c r="E22" s="74">
        <v>11</v>
      </c>
      <c r="F22" s="192">
        <v>9.4</v>
      </c>
      <c r="G22" s="192">
        <v>12.5</v>
      </c>
      <c r="H22" s="55"/>
      <c r="I22" s="55"/>
      <c r="J22" s="55"/>
      <c r="K22" s="55"/>
      <c r="L22" s="55"/>
      <c r="M22" s="55"/>
    </row>
    <row r="23" spans="1:13" x14ac:dyDescent="0.25">
      <c r="A23" s="55"/>
      <c r="B23" s="55"/>
      <c r="C23" s="193">
        <v>2018</v>
      </c>
      <c r="D23" s="58"/>
      <c r="E23" s="74">
        <v>3.1</v>
      </c>
      <c r="F23" s="192">
        <v>1.6</v>
      </c>
      <c r="G23" s="192">
        <v>7.8</v>
      </c>
      <c r="H23" s="55"/>
      <c r="I23" s="55"/>
      <c r="J23" s="55"/>
      <c r="K23" s="55"/>
      <c r="L23" s="55"/>
      <c r="M23" s="55"/>
    </row>
    <row r="24" spans="1:13" x14ac:dyDescent="0.25">
      <c r="A24" s="55"/>
      <c r="B24" s="55"/>
      <c r="C24" s="193">
        <v>2019</v>
      </c>
      <c r="D24" s="58"/>
      <c r="E24" s="74">
        <v>7.6</v>
      </c>
      <c r="F24" s="192">
        <v>4.5</v>
      </c>
      <c r="G24" s="192">
        <v>4.5</v>
      </c>
      <c r="H24" s="55"/>
      <c r="I24" s="55"/>
      <c r="J24" s="55"/>
      <c r="K24" s="55"/>
      <c r="L24" s="55"/>
      <c r="M24" s="55"/>
    </row>
    <row r="25" spans="1:13" x14ac:dyDescent="0.25">
      <c r="A25" s="55"/>
      <c r="B25" s="55"/>
      <c r="C25" s="193">
        <v>2020</v>
      </c>
      <c r="D25" s="58"/>
      <c r="E25" s="74">
        <v>3.6</v>
      </c>
      <c r="F25" s="192">
        <v>3.6</v>
      </c>
      <c r="G25" s="192">
        <v>10.7</v>
      </c>
      <c r="H25" s="55"/>
      <c r="I25" s="55"/>
      <c r="J25" s="55"/>
      <c r="K25" s="55"/>
      <c r="L25" s="55"/>
      <c r="M25" s="55"/>
    </row>
    <row r="26" spans="1:13" x14ac:dyDescent="0.25">
      <c r="A26" s="55"/>
      <c r="B26" s="55"/>
      <c r="C26" s="193">
        <v>2021</v>
      </c>
      <c r="D26" s="58"/>
      <c r="E26" s="74">
        <v>2.7</v>
      </c>
      <c r="F26" s="192">
        <v>3</v>
      </c>
      <c r="G26" s="192">
        <v>4.5</v>
      </c>
      <c r="H26" s="55"/>
      <c r="I26" s="55"/>
      <c r="J26" s="55"/>
      <c r="K26" s="55"/>
      <c r="L26" s="55"/>
      <c r="M26" s="55"/>
    </row>
    <row r="27" spans="1:13" x14ac:dyDescent="0.25">
      <c r="A27" s="55"/>
      <c r="B27" s="55"/>
      <c r="C27" s="193">
        <v>2022</v>
      </c>
      <c r="D27" s="58"/>
      <c r="E27" s="74">
        <v>2.7</v>
      </c>
      <c r="F27" s="192">
        <v>3</v>
      </c>
      <c r="G27" s="192">
        <v>4.5</v>
      </c>
      <c r="H27" s="55"/>
      <c r="I27" s="55"/>
      <c r="J27" s="55"/>
      <c r="K27" s="55"/>
      <c r="L27" s="55"/>
      <c r="M27" s="55"/>
    </row>
    <row r="28" spans="1:13" x14ac:dyDescent="0.25">
      <c r="A28" s="55"/>
      <c r="B28" s="55"/>
      <c r="C28" s="195">
        <v>2023</v>
      </c>
      <c r="D28" s="179"/>
      <c r="E28" s="196">
        <v>2.5</v>
      </c>
      <c r="F28" s="197">
        <v>2.9</v>
      </c>
      <c r="G28" s="197">
        <v>4.3</v>
      </c>
      <c r="H28" s="55"/>
      <c r="I28" s="55"/>
      <c r="J28" s="55"/>
      <c r="K28" s="55"/>
      <c r="L28" s="55"/>
      <c r="M28" s="55"/>
    </row>
    <row r="29" spans="1:13" x14ac:dyDescent="0.25">
      <c r="E29" s="55"/>
      <c r="F29" s="55"/>
    </row>
    <row r="30" spans="1:13" x14ac:dyDescent="0.25">
      <c r="B30" s="184" t="s">
        <v>41</v>
      </c>
      <c r="C30" s="68"/>
      <c r="D30" s="58"/>
      <c r="E30" s="58"/>
      <c r="F30" s="58"/>
      <c r="G30" s="58"/>
      <c r="H30" s="58"/>
    </row>
    <row r="31" spans="1:13" x14ac:dyDescent="0.25">
      <c r="B31" s="188" t="s">
        <v>94</v>
      </c>
      <c r="C31" s="68"/>
      <c r="D31" s="58"/>
      <c r="E31" s="58"/>
      <c r="F31" s="58"/>
      <c r="G31" s="58"/>
      <c r="H31" s="58"/>
    </row>
    <row r="32" spans="1:13" x14ac:dyDescent="0.25">
      <c r="B32" s="186" t="s">
        <v>95</v>
      </c>
      <c r="C32" s="111"/>
      <c r="D32" s="58"/>
      <c r="E32" s="58"/>
      <c r="F32" s="58"/>
      <c r="G32" s="58"/>
      <c r="H32" s="58"/>
    </row>
    <row r="33" spans="2:8" x14ac:dyDescent="0.25">
      <c r="B33" s="113" t="s">
        <v>96</v>
      </c>
      <c r="C33" s="55"/>
      <c r="D33" s="55"/>
      <c r="E33" s="55"/>
      <c r="F33" s="55"/>
      <c r="G33" s="55"/>
      <c r="H33" s="55"/>
    </row>
    <row r="34" spans="2:8" x14ac:dyDescent="0.25">
      <c r="B34" s="55"/>
      <c r="C34" s="55"/>
      <c r="D34" s="55"/>
      <c r="E34" s="55"/>
      <c r="F34" s="55"/>
      <c r="G34" s="55"/>
      <c r="H34" s="55"/>
    </row>
    <row r="35" spans="2:8" x14ac:dyDescent="0.25">
      <c r="B35" s="110" t="s">
        <v>97</v>
      </c>
      <c r="C35" s="55"/>
      <c r="D35" s="55"/>
      <c r="E35" s="55"/>
      <c r="F35" s="55"/>
      <c r="G35" s="55"/>
      <c r="H35" s="55"/>
    </row>
    <row r="36" spans="2:8" hidden="1" x14ac:dyDescent="0.25">
      <c r="E36" s="66">
        <v>2004</v>
      </c>
      <c r="F36" s="68">
        <v>6.4</v>
      </c>
    </row>
    <row r="37" spans="2:8" hidden="1" x14ac:dyDescent="0.25">
      <c r="E37" s="66">
        <v>2005</v>
      </c>
      <c r="F37" s="68">
        <v>7</v>
      </c>
    </row>
    <row r="38" spans="2:8" hidden="1" x14ac:dyDescent="0.25">
      <c r="E38" s="66">
        <v>2006</v>
      </c>
      <c r="F38" s="68">
        <v>8.6999999999999993</v>
      </c>
    </row>
    <row r="39" spans="2:8" hidden="1" x14ac:dyDescent="0.25">
      <c r="E39" s="66">
        <v>2007</v>
      </c>
      <c r="F39" s="68">
        <v>8.3000000000000007</v>
      </c>
    </row>
    <row r="40" spans="2:8" hidden="1" x14ac:dyDescent="0.25">
      <c r="E40" s="66">
        <v>2008</v>
      </c>
      <c r="F40" s="68">
        <v>2.5</v>
      </c>
    </row>
    <row r="41" spans="2:8" hidden="1" x14ac:dyDescent="0.25">
      <c r="E41" s="66">
        <v>2009</v>
      </c>
      <c r="F41" s="68">
        <v>3.7</v>
      </c>
    </row>
    <row r="42" spans="2:8" hidden="1" x14ac:dyDescent="0.25">
      <c r="E42" s="193">
        <v>2010</v>
      </c>
      <c r="F42" s="68">
        <v>2.5</v>
      </c>
    </row>
    <row r="43" spans="2:8" hidden="1" x14ac:dyDescent="0.25">
      <c r="E43" s="193">
        <v>2011</v>
      </c>
      <c r="F43" s="68">
        <v>6.3</v>
      </c>
    </row>
    <row r="44" spans="2:8" hidden="1" x14ac:dyDescent="0.25">
      <c r="E44" s="195">
        <v>2012</v>
      </c>
      <c r="F44" s="196">
        <v>2.9</v>
      </c>
    </row>
    <row r="45" spans="2:8" hidden="1" x14ac:dyDescent="0.25">
      <c r="E45" s="198" t="s">
        <v>100</v>
      </c>
    </row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</sheetData>
  <mergeCells count="1">
    <mergeCell ref="C5:G5"/>
  </mergeCells>
  <pageMargins left="0.7" right="0.7" top="0.75" bottom="0.75" header="0.3" footer="0.3"/>
  <ignoredErrors>
    <ignoredError sqref="G10" numberStoredAsText="1"/>
  </ignoredErrors>
  <drawing r:id="rId1"/>
  <legacyDrawing r:id="rId2"/>
  <oleObjects>
    <mc:AlternateContent xmlns:mc="http://schemas.openxmlformats.org/markup-compatibility/2006">
      <mc:Choice Requires="x14">
        <oleObject shapeId="15362" r:id="rId3">
          <objectPr defaultSiz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409575</xdr:colOff>
                <xdr:row>2</xdr:row>
                <xdr:rowOff>142875</xdr:rowOff>
              </to>
            </anchor>
          </objectPr>
        </oleObject>
      </mc:Choice>
      <mc:Fallback>
        <oleObject shapeId="15362" r:id="rId3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M63"/>
  <sheetViews>
    <sheetView zoomScaleNormal="100" workbookViewId="0">
      <selection activeCell="J4" sqref="J4"/>
    </sheetView>
  </sheetViews>
  <sheetFormatPr defaultRowHeight="12.75" x14ac:dyDescent="0.2"/>
  <cols>
    <col min="1" max="1" width="9.140625" style="55"/>
    <col min="2" max="6" width="13.7109375" style="55" customWidth="1"/>
    <col min="7" max="7" width="12.85546875" style="55" customWidth="1"/>
    <col min="8" max="8" width="15.85546875" style="55" customWidth="1"/>
    <col min="9" max="16384" width="9.140625" style="55"/>
  </cols>
  <sheetData>
    <row r="3" spans="2:10" x14ac:dyDescent="0.2">
      <c r="E3" s="1"/>
      <c r="G3" s="1" t="s">
        <v>106</v>
      </c>
      <c r="J3" s="160"/>
    </row>
    <row r="7" spans="2:10" x14ac:dyDescent="0.2">
      <c r="B7" s="199" t="s">
        <v>61</v>
      </c>
      <c r="C7" s="247" t="s">
        <v>112</v>
      </c>
      <c r="D7" s="247"/>
      <c r="E7" s="247"/>
      <c r="F7" s="247"/>
    </row>
    <row r="10" spans="2:10" ht="27" x14ac:dyDescent="0.2">
      <c r="B10" s="200" t="s">
        <v>38</v>
      </c>
      <c r="C10" s="200" t="s">
        <v>42</v>
      </c>
      <c r="D10" s="200" t="s">
        <v>43</v>
      </c>
      <c r="E10" s="200" t="s">
        <v>44</v>
      </c>
      <c r="F10" s="200" t="s">
        <v>45</v>
      </c>
      <c r="G10" s="200" t="s">
        <v>101</v>
      </c>
      <c r="H10" s="200" t="s">
        <v>102</v>
      </c>
    </row>
    <row r="11" spans="2:10" ht="14.25" x14ac:dyDescent="0.2">
      <c r="B11" s="66">
        <v>1985</v>
      </c>
      <c r="C11" s="201">
        <v>176</v>
      </c>
      <c r="D11" s="202">
        <f>(176/20800)*1000</f>
        <v>8.4615384615384617</v>
      </c>
      <c r="E11" s="203" t="s">
        <v>46</v>
      </c>
      <c r="F11" s="203" t="s">
        <v>46</v>
      </c>
      <c r="G11" s="203" t="s">
        <v>46</v>
      </c>
      <c r="H11" s="203" t="s">
        <v>46</v>
      </c>
    </row>
    <row r="12" spans="2:10" ht="14.25" x14ac:dyDescent="0.2">
      <c r="B12" s="66">
        <v>1986</v>
      </c>
      <c r="C12" s="201"/>
      <c r="D12" s="202"/>
      <c r="E12" s="203" t="s">
        <v>47</v>
      </c>
      <c r="F12" s="203" t="s">
        <v>46</v>
      </c>
      <c r="G12" s="203" t="s">
        <v>46</v>
      </c>
      <c r="H12" s="203" t="s">
        <v>46</v>
      </c>
    </row>
    <row r="13" spans="2:10" ht="14.25" x14ac:dyDescent="0.2">
      <c r="B13" s="66">
        <v>1987</v>
      </c>
      <c r="C13" s="201">
        <v>279</v>
      </c>
      <c r="D13" s="202">
        <f>(279/22300)*1000</f>
        <v>12.511210762331839</v>
      </c>
      <c r="E13" s="201">
        <v>80</v>
      </c>
      <c r="F13" s="203" t="s">
        <v>46</v>
      </c>
      <c r="G13" s="203" t="s">
        <v>46</v>
      </c>
      <c r="H13" s="203" t="s">
        <v>46</v>
      </c>
    </row>
    <row r="14" spans="2:10" ht="14.25" x14ac:dyDescent="0.2">
      <c r="B14" s="66">
        <v>1988</v>
      </c>
      <c r="C14" s="201">
        <v>254</v>
      </c>
      <c r="D14" s="202">
        <f>(254/23700)*1000</f>
        <v>10.717299578059073</v>
      </c>
      <c r="E14" s="201">
        <v>102</v>
      </c>
      <c r="F14" s="203" t="s">
        <v>46</v>
      </c>
      <c r="G14" s="203" t="s">
        <v>46</v>
      </c>
      <c r="H14" s="203" t="s">
        <v>46</v>
      </c>
    </row>
    <row r="15" spans="2:10" ht="14.25" x14ac:dyDescent="0.2">
      <c r="B15" s="66">
        <v>1989</v>
      </c>
      <c r="C15" s="201">
        <v>267</v>
      </c>
      <c r="D15" s="202">
        <f>(267/25000)*1000</f>
        <v>10.68</v>
      </c>
      <c r="E15" s="201">
        <v>140</v>
      </c>
      <c r="F15" s="201">
        <v>76</v>
      </c>
      <c r="G15" s="203" t="s">
        <v>46</v>
      </c>
      <c r="H15" s="203" t="s">
        <v>46</v>
      </c>
    </row>
    <row r="16" spans="2:10" ht="14.25" x14ac:dyDescent="0.2">
      <c r="B16" s="66">
        <v>1990</v>
      </c>
      <c r="C16" s="201">
        <v>274</v>
      </c>
      <c r="D16" s="202">
        <f>(274/26300)*1000</f>
        <v>10.418250950570341</v>
      </c>
      <c r="E16" s="201">
        <v>131</v>
      </c>
      <c r="F16" s="201">
        <v>110</v>
      </c>
      <c r="G16" s="203" t="s">
        <v>46</v>
      </c>
      <c r="H16" s="203" t="s">
        <v>46</v>
      </c>
    </row>
    <row r="17" spans="1:8" ht="14.25" x14ac:dyDescent="0.2">
      <c r="B17" s="66"/>
      <c r="C17" s="201"/>
      <c r="D17" s="202"/>
      <c r="E17" s="201"/>
      <c r="F17" s="201"/>
      <c r="G17" s="203" t="s">
        <v>46</v>
      </c>
      <c r="H17" s="203" t="s">
        <v>46</v>
      </c>
    </row>
    <row r="18" spans="1:8" ht="14.25" x14ac:dyDescent="0.2">
      <c r="B18" s="66">
        <v>1991</v>
      </c>
      <c r="C18" s="201">
        <v>279</v>
      </c>
      <c r="D18" s="202">
        <f>(279/27500)*1000</f>
        <v>10.145454545454546</v>
      </c>
      <c r="E18" s="201">
        <v>38</v>
      </c>
      <c r="F18" s="201">
        <v>153</v>
      </c>
      <c r="G18" s="203" t="s">
        <v>46</v>
      </c>
      <c r="H18" s="203" t="s">
        <v>46</v>
      </c>
    </row>
    <row r="19" spans="1:8" ht="14.25" x14ac:dyDescent="0.2">
      <c r="B19" s="66">
        <v>1992</v>
      </c>
      <c r="C19" s="201">
        <v>261</v>
      </c>
      <c r="D19" s="202">
        <f>(261/28700)*1000</f>
        <v>9.094076655052266</v>
      </c>
      <c r="E19" s="201">
        <v>121</v>
      </c>
      <c r="F19" s="201">
        <v>71</v>
      </c>
      <c r="G19" s="203" t="s">
        <v>46</v>
      </c>
      <c r="H19" s="203" t="s">
        <v>46</v>
      </c>
    </row>
    <row r="20" spans="1:8" ht="14.25" x14ac:dyDescent="0.2">
      <c r="B20" s="66">
        <v>1993</v>
      </c>
      <c r="C20" s="201">
        <v>245</v>
      </c>
      <c r="D20" s="202">
        <f>(245/30000)*1000</f>
        <v>8.1666666666666661</v>
      </c>
      <c r="E20" s="201">
        <v>164</v>
      </c>
      <c r="F20" s="201">
        <v>77</v>
      </c>
      <c r="G20" s="203" t="s">
        <v>46</v>
      </c>
      <c r="H20" s="203" t="s">
        <v>46</v>
      </c>
    </row>
    <row r="21" spans="1:8" ht="14.25" x14ac:dyDescent="0.2">
      <c r="B21" s="66">
        <v>1994</v>
      </c>
      <c r="C21" s="201">
        <v>237</v>
      </c>
      <c r="D21" s="202">
        <f>(237/31300)*1000</f>
        <v>7.5718849840255587</v>
      </c>
      <c r="E21" s="201">
        <v>149</v>
      </c>
      <c r="F21" s="201">
        <v>69</v>
      </c>
      <c r="G21" s="203" t="s">
        <v>46</v>
      </c>
      <c r="H21" s="203" t="s">
        <v>46</v>
      </c>
    </row>
    <row r="22" spans="1:8" ht="14.25" x14ac:dyDescent="0.2">
      <c r="B22" s="66">
        <v>1995</v>
      </c>
      <c r="C22" s="201">
        <v>289</v>
      </c>
      <c r="D22" s="202">
        <f>(289/32600)*1000</f>
        <v>8.8650306748466257</v>
      </c>
      <c r="E22" s="204">
        <v>140</v>
      </c>
      <c r="F22" s="204">
        <v>26</v>
      </c>
      <c r="G22" s="203" t="s">
        <v>46</v>
      </c>
      <c r="H22" s="203" t="s">
        <v>46</v>
      </c>
    </row>
    <row r="23" spans="1:8" ht="14.25" x14ac:dyDescent="0.2">
      <c r="B23" s="66"/>
      <c r="C23" s="201"/>
      <c r="D23" s="202"/>
      <c r="E23" s="204"/>
      <c r="F23" s="204"/>
      <c r="G23" s="203" t="s">
        <v>46</v>
      </c>
      <c r="H23" s="203" t="s">
        <v>46</v>
      </c>
    </row>
    <row r="24" spans="1:8" ht="14.25" x14ac:dyDescent="0.2">
      <c r="B24" s="66">
        <v>1996</v>
      </c>
      <c r="C24" s="201">
        <v>300</v>
      </c>
      <c r="D24" s="202">
        <f>(300/34300)*1000</f>
        <v>8.7463556851311957</v>
      </c>
      <c r="E24" s="204">
        <v>144</v>
      </c>
      <c r="F24" s="205">
        <v>34</v>
      </c>
      <c r="G24" s="203" t="s">
        <v>46</v>
      </c>
      <c r="H24" s="203" t="s">
        <v>46</v>
      </c>
    </row>
    <row r="25" spans="1:8" ht="14.25" x14ac:dyDescent="0.2">
      <c r="B25" s="66">
        <v>1997</v>
      </c>
      <c r="C25" s="201">
        <v>310</v>
      </c>
      <c r="D25" s="202">
        <f>(310/35900)*1000</f>
        <v>8.6350974930362128</v>
      </c>
      <c r="E25" s="204">
        <v>151</v>
      </c>
      <c r="F25" s="205">
        <v>40</v>
      </c>
      <c r="G25" s="203" t="s">
        <v>46</v>
      </c>
      <c r="H25" s="203" t="s">
        <v>46</v>
      </c>
    </row>
    <row r="26" spans="1:8" ht="14.25" x14ac:dyDescent="0.2">
      <c r="B26" s="66">
        <v>1998</v>
      </c>
      <c r="C26" s="201">
        <v>300</v>
      </c>
      <c r="D26" s="202">
        <f>(300/38100)*1000</f>
        <v>7.8740157480314963</v>
      </c>
      <c r="E26" s="204">
        <v>168</v>
      </c>
      <c r="F26" s="205">
        <v>76</v>
      </c>
      <c r="G26" s="203" t="s">
        <v>46</v>
      </c>
      <c r="H26" s="203" t="s">
        <v>46</v>
      </c>
    </row>
    <row r="27" spans="1:8" ht="14.25" x14ac:dyDescent="0.2">
      <c r="A27" s="58"/>
      <c r="B27" s="66">
        <v>1999</v>
      </c>
      <c r="C27" s="201">
        <v>375</v>
      </c>
      <c r="D27" s="206">
        <f>(414/39000)*1000</f>
        <v>10.615384615384615</v>
      </c>
      <c r="E27" s="204">
        <v>156</v>
      </c>
      <c r="F27" s="205">
        <v>64</v>
      </c>
      <c r="G27" s="203" t="s">
        <v>46</v>
      </c>
      <c r="H27" s="203" t="s">
        <v>46</v>
      </c>
    </row>
    <row r="28" spans="1:8" ht="14.25" x14ac:dyDescent="0.2">
      <c r="A28" s="58"/>
      <c r="B28" s="66">
        <v>2000</v>
      </c>
      <c r="C28" s="201"/>
      <c r="D28" s="202"/>
      <c r="E28" s="201">
        <v>94</v>
      </c>
      <c r="F28" s="205" t="s">
        <v>64</v>
      </c>
      <c r="G28" s="203" t="s">
        <v>46</v>
      </c>
      <c r="H28" s="203" t="s">
        <v>46</v>
      </c>
    </row>
    <row r="29" spans="1:8" ht="14.25" x14ac:dyDescent="0.2">
      <c r="A29" s="58"/>
      <c r="B29" s="66">
        <v>2000</v>
      </c>
      <c r="C29" s="204">
        <v>414</v>
      </c>
      <c r="D29" s="202">
        <f>(341/40200)*1000</f>
        <v>8.4825870646766166</v>
      </c>
      <c r="E29" s="201">
        <v>161</v>
      </c>
      <c r="F29" s="203" t="s">
        <v>64</v>
      </c>
      <c r="G29" s="203" t="s">
        <v>46</v>
      </c>
      <c r="H29" s="203" t="s">
        <v>46</v>
      </c>
    </row>
    <row r="30" spans="1:8" ht="14.25" x14ac:dyDescent="0.2">
      <c r="A30" s="58"/>
      <c r="B30" s="66"/>
      <c r="C30" s="204"/>
      <c r="D30" s="202"/>
      <c r="E30" s="201"/>
      <c r="F30" s="203"/>
      <c r="G30" s="203" t="s">
        <v>46</v>
      </c>
      <c r="H30" s="203" t="s">
        <v>46</v>
      </c>
    </row>
    <row r="31" spans="1:8" ht="14.25" x14ac:dyDescent="0.2">
      <c r="A31" s="58"/>
      <c r="B31" s="66">
        <v>2001</v>
      </c>
      <c r="C31" s="201">
        <v>341</v>
      </c>
      <c r="D31" s="202">
        <f>(321/41400)*1000</f>
        <v>7.7536231884057969</v>
      </c>
      <c r="E31" s="201">
        <v>170</v>
      </c>
      <c r="F31" s="203" t="s">
        <v>64</v>
      </c>
      <c r="G31" s="203" t="s">
        <v>46</v>
      </c>
      <c r="H31" s="203" t="s">
        <v>46</v>
      </c>
    </row>
    <row r="32" spans="1:8" ht="14.25" x14ac:dyDescent="0.2">
      <c r="A32" s="58"/>
      <c r="B32" s="66">
        <v>2002</v>
      </c>
      <c r="C32" s="201">
        <v>321</v>
      </c>
      <c r="D32" s="202">
        <f>(321/42500)*1000</f>
        <v>7.5529411764705889</v>
      </c>
      <c r="E32" s="201">
        <v>193</v>
      </c>
      <c r="F32" s="203" t="s">
        <v>64</v>
      </c>
      <c r="G32" s="203" t="s">
        <v>46</v>
      </c>
      <c r="H32" s="203" t="s">
        <v>46</v>
      </c>
    </row>
    <row r="33" spans="1:12" ht="14.25" x14ac:dyDescent="0.2">
      <c r="A33" s="58"/>
      <c r="B33" s="66">
        <v>2003</v>
      </c>
      <c r="C33" s="201">
        <v>344</v>
      </c>
      <c r="D33" s="202">
        <f>(344/43600)*1000</f>
        <v>7.8899082568807346</v>
      </c>
      <c r="E33" s="201">
        <v>175</v>
      </c>
      <c r="F33" s="203" t="s">
        <v>64</v>
      </c>
      <c r="G33" s="203" t="s">
        <v>46</v>
      </c>
      <c r="H33" s="203" t="s">
        <v>46</v>
      </c>
    </row>
    <row r="34" spans="1:12" ht="14.25" x14ac:dyDescent="0.2">
      <c r="A34" s="58"/>
      <c r="B34" s="66">
        <v>2004</v>
      </c>
      <c r="C34" s="207">
        <v>337</v>
      </c>
      <c r="D34" s="202">
        <f>(337/44200)*1000</f>
        <v>7.6244343891402711</v>
      </c>
      <c r="E34" s="201">
        <v>171</v>
      </c>
      <c r="F34" s="203" t="s">
        <v>64</v>
      </c>
      <c r="G34" s="203" t="s">
        <v>46</v>
      </c>
      <c r="H34" s="203" t="s">
        <v>46</v>
      </c>
    </row>
    <row r="35" spans="1:12" ht="14.25" x14ac:dyDescent="0.2">
      <c r="A35" s="58"/>
      <c r="B35" s="66">
        <v>2005</v>
      </c>
      <c r="C35" s="207">
        <v>418</v>
      </c>
      <c r="D35" s="202">
        <f>(418/48400)*1000</f>
        <v>8.6363636363636367</v>
      </c>
      <c r="E35" s="204">
        <v>200</v>
      </c>
      <c r="F35" s="205">
        <v>145</v>
      </c>
      <c r="G35" s="203" t="s">
        <v>46</v>
      </c>
      <c r="H35" s="203" t="s">
        <v>46</v>
      </c>
    </row>
    <row r="36" spans="1:12" ht="14.25" x14ac:dyDescent="0.2">
      <c r="A36" s="58"/>
      <c r="B36" s="66"/>
      <c r="C36" s="207"/>
      <c r="D36" s="202"/>
      <c r="E36" s="204"/>
      <c r="F36" s="205"/>
      <c r="G36" s="203" t="s">
        <v>46</v>
      </c>
      <c r="H36" s="203" t="s">
        <v>46</v>
      </c>
    </row>
    <row r="37" spans="1:12" ht="14.25" x14ac:dyDescent="0.2">
      <c r="A37" s="58"/>
      <c r="B37" s="66">
        <v>2006</v>
      </c>
      <c r="C37" s="204">
        <v>529</v>
      </c>
      <c r="D37" s="202">
        <f>(529/52000)*1000</f>
        <v>10.173076923076923</v>
      </c>
      <c r="E37" s="204">
        <v>222</v>
      </c>
      <c r="F37" s="205">
        <v>158</v>
      </c>
      <c r="G37" s="203" t="s">
        <v>46</v>
      </c>
      <c r="H37" s="203" t="s">
        <v>46</v>
      </c>
    </row>
    <row r="38" spans="1:12" ht="14.25" x14ac:dyDescent="0.2">
      <c r="A38" s="58"/>
      <c r="B38" s="66">
        <v>2007</v>
      </c>
      <c r="C38" s="201">
        <v>482</v>
      </c>
      <c r="D38" s="202">
        <v>8.9</v>
      </c>
      <c r="E38" s="204">
        <v>229</v>
      </c>
      <c r="F38" s="205">
        <v>162</v>
      </c>
      <c r="G38" s="203" t="s">
        <v>46</v>
      </c>
      <c r="H38" s="203" t="s">
        <v>46</v>
      </c>
    </row>
    <row r="39" spans="1:12" ht="14.25" x14ac:dyDescent="0.2">
      <c r="A39" s="58"/>
      <c r="B39" s="66">
        <v>2008</v>
      </c>
      <c r="C39" s="201">
        <v>487</v>
      </c>
      <c r="D39" s="202">
        <v>8.6999999999999993</v>
      </c>
      <c r="E39" s="204">
        <v>215</v>
      </c>
      <c r="F39" s="205">
        <v>196</v>
      </c>
      <c r="G39" s="203" t="s">
        <v>46</v>
      </c>
      <c r="H39" s="203" t="s">
        <v>46</v>
      </c>
    </row>
    <row r="40" spans="1:12" ht="14.25" x14ac:dyDescent="0.2">
      <c r="A40" s="58"/>
      <c r="B40" s="66">
        <v>2009</v>
      </c>
      <c r="C40" s="201">
        <v>554</v>
      </c>
      <c r="D40" s="202">
        <v>9.9</v>
      </c>
      <c r="E40" s="204">
        <v>232</v>
      </c>
      <c r="F40" s="205">
        <v>93</v>
      </c>
      <c r="G40" s="203" t="s">
        <v>46</v>
      </c>
      <c r="H40" s="203" t="s">
        <v>46</v>
      </c>
    </row>
    <row r="41" spans="1:12" ht="14.25" x14ac:dyDescent="0.2">
      <c r="A41" s="58"/>
      <c r="B41" s="66">
        <v>2010</v>
      </c>
      <c r="C41" s="208">
        <v>530</v>
      </c>
      <c r="D41" s="202">
        <v>9.6</v>
      </c>
      <c r="E41" s="207">
        <v>268</v>
      </c>
      <c r="F41" s="209" t="s">
        <v>64</v>
      </c>
      <c r="G41" s="203" t="s">
        <v>46</v>
      </c>
      <c r="H41" s="203" t="s">
        <v>46</v>
      </c>
    </row>
    <row r="42" spans="1:12" ht="14.25" x14ac:dyDescent="0.2">
      <c r="A42" s="58"/>
      <c r="B42" s="66"/>
      <c r="C42" s="208"/>
      <c r="D42" s="202"/>
      <c r="E42" s="207"/>
      <c r="F42" s="209"/>
      <c r="G42" s="203" t="s">
        <v>46</v>
      </c>
      <c r="H42" s="203" t="s">
        <v>46</v>
      </c>
    </row>
    <row r="43" spans="1:12" ht="14.25" x14ac:dyDescent="0.2">
      <c r="A43" s="58"/>
      <c r="B43" s="66">
        <v>2011</v>
      </c>
      <c r="C43" s="208">
        <v>533</v>
      </c>
      <c r="D43" s="202">
        <f>(533/55277)*1000</f>
        <v>9.6423467264866023</v>
      </c>
      <c r="E43" s="207" t="s">
        <v>64</v>
      </c>
      <c r="F43" s="209" t="s">
        <v>64</v>
      </c>
      <c r="G43" s="203" t="s">
        <v>46</v>
      </c>
      <c r="H43" s="203" t="s">
        <v>46</v>
      </c>
    </row>
    <row r="44" spans="1:12" ht="14.25" x14ac:dyDescent="0.2">
      <c r="A44" s="58"/>
      <c r="B44" s="66">
        <v>2012</v>
      </c>
      <c r="C44" s="208">
        <v>473</v>
      </c>
      <c r="D44" s="202">
        <f>(473/56124)*1000</f>
        <v>8.4277670871641366</v>
      </c>
      <c r="E44" s="207" t="s">
        <v>64</v>
      </c>
      <c r="F44" s="209" t="s">
        <v>64</v>
      </c>
      <c r="G44" s="203" t="s">
        <v>46</v>
      </c>
      <c r="H44" s="203" t="s">
        <v>46</v>
      </c>
    </row>
    <row r="45" spans="1:12" ht="14.25" x14ac:dyDescent="0.2">
      <c r="A45" s="58"/>
      <c r="B45" s="66">
        <v>2013</v>
      </c>
      <c r="C45" s="208">
        <v>527</v>
      </c>
      <c r="D45" s="202">
        <f>(527/56239)*1000</f>
        <v>9.3707213855153881</v>
      </c>
      <c r="E45" s="207" t="s">
        <v>64</v>
      </c>
      <c r="F45" s="209" t="s">
        <v>64</v>
      </c>
      <c r="G45" s="203" t="s">
        <v>46</v>
      </c>
      <c r="H45" s="203" t="s">
        <v>46</v>
      </c>
      <c r="L45" s="210"/>
    </row>
    <row r="46" spans="1:12" ht="14.25" x14ac:dyDescent="0.2">
      <c r="A46" s="58"/>
      <c r="B46" s="66">
        <v>2014</v>
      </c>
      <c r="C46" s="208">
        <v>452</v>
      </c>
      <c r="D46" s="202">
        <f>(452/56992)*1000</f>
        <v>7.9309376754632224</v>
      </c>
      <c r="E46" s="169" t="s">
        <v>64</v>
      </c>
      <c r="F46" s="169" t="s">
        <v>64</v>
      </c>
      <c r="G46" s="203" t="s">
        <v>46</v>
      </c>
      <c r="H46" s="203" t="s">
        <v>46</v>
      </c>
      <c r="L46" s="210"/>
    </row>
    <row r="47" spans="1:12" s="58" customFormat="1" ht="14.25" x14ac:dyDescent="0.2">
      <c r="B47" s="66">
        <v>2015</v>
      </c>
      <c r="C47" s="208">
        <v>468</v>
      </c>
      <c r="D47" s="202">
        <f>(468/59054)*1000</f>
        <v>7.9249500457208661</v>
      </c>
      <c r="E47" s="169" t="s">
        <v>64</v>
      </c>
      <c r="F47" s="169" t="s">
        <v>64</v>
      </c>
      <c r="G47" s="203" t="s">
        <v>46</v>
      </c>
      <c r="H47" s="203" t="s">
        <v>46</v>
      </c>
      <c r="L47" s="211">
        <v>67721</v>
      </c>
    </row>
    <row r="48" spans="1:12" s="58" customFormat="1" ht="14.25" x14ac:dyDescent="0.2">
      <c r="B48" s="66"/>
      <c r="C48" s="208"/>
      <c r="D48" s="202"/>
      <c r="E48" s="169"/>
      <c r="F48" s="169"/>
      <c r="G48" s="203" t="s">
        <v>46</v>
      </c>
      <c r="H48" s="203" t="s">
        <v>46</v>
      </c>
      <c r="L48" s="211">
        <v>81546</v>
      </c>
    </row>
    <row r="49" spans="1:13" s="58" customFormat="1" ht="14.25" x14ac:dyDescent="0.2">
      <c r="B49" s="66">
        <v>2016</v>
      </c>
      <c r="C49" s="208">
        <v>493</v>
      </c>
      <c r="D49" s="202">
        <v>8.1</v>
      </c>
      <c r="E49" s="169" t="s">
        <v>64</v>
      </c>
      <c r="F49" s="169" t="s">
        <v>64</v>
      </c>
      <c r="G49" s="203" t="s">
        <v>46</v>
      </c>
      <c r="H49" s="203" t="s">
        <v>46</v>
      </c>
    </row>
    <row r="50" spans="1:13" ht="14.25" x14ac:dyDescent="0.2">
      <c r="A50" s="58"/>
      <c r="B50" s="66">
        <v>2017</v>
      </c>
      <c r="C50" s="208">
        <v>513</v>
      </c>
      <c r="D50" s="202">
        <f>(513/63415)*1000</f>
        <v>8.089568714026651</v>
      </c>
      <c r="E50" s="169" t="s">
        <v>64</v>
      </c>
      <c r="F50" s="169" t="s">
        <v>64</v>
      </c>
      <c r="G50" s="203" t="s">
        <v>46</v>
      </c>
      <c r="H50" s="203" t="s">
        <v>46</v>
      </c>
    </row>
    <row r="51" spans="1:13" ht="14.25" x14ac:dyDescent="0.2">
      <c r="A51" s="58"/>
      <c r="B51" s="66">
        <v>2018</v>
      </c>
      <c r="C51" s="208">
        <v>516</v>
      </c>
      <c r="D51" s="202">
        <f>(516/64420)*1000</f>
        <v>8.0099348028562556</v>
      </c>
      <c r="E51" s="169" t="s">
        <v>64</v>
      </c>
      <c r="F51" s="169" t="s">
        <v>64</v>
      </c>
      <c r="G51" s="203" t="s">
        <v>46</v>
      </c>
      <c r="H51" s="203" t="s">
        <v>46</v>
      </c>
      <c r="M51" s="210"/>
    </row>
    <row r="52" spans="1:13" ht="14.25" x14ac:dyDescent="0.2">
      <c r="A52" s="58"/>
      <c r="B52" s="66">
        <v>2019</v>
      </c>
      <c r="C52" s="208">
        <v>502</v>
      </c>
      <c r="D52" s="202">
        <f>(516/64420)*1000</f>
        <v>8.0099348028562556</v>
      </c>
      <c r="E52" s="169" t="s">
        <v>64</v>
      </c>
      <c r="F52" s="169" t="s">
        <v>64</v>
      </c>
      <c r="G52" s="203" t="s">
        <v>46</v>
      </c>
      <c r="H52" s="203" t="s">
        <v>46</v>
      </c>
      <c r="M52" s="210"/>
    </row>
    <row r="53" spans="1:13" ht="14.25" x14ac:dyDescent="0.2">
      <c r="A53" s="58"/>
      <c r="B53" s="66">
        <v>2020</v>
      </c>
      <c r="C53" s="208">
        <v>634</v>
      </c>
      <c r="D53" s="202">
        <f>(634/64958)*1000</f>
        <v>9.7601527140613928</v>
      </c>
      <c r="E53" s="169" t="s">
        <v>64</v>
      </c>
      <c r="F53" s="169" t="s">
        <v>64</v>
      </c>
      <c r="G53" s="203" t="s">
        <v>46</v>
      </c>
      <c r="H53" s="203" t="s">
        <v>46</v>
      </c>
      <c r="M53" s="210">
        <v>83671</v>
      </c>
    </row>
    <row r="54" spans="1:13" x14ac:dyDescent="0.2">
      <c r="A54" s="58"/>
      <c r="B54" s="66">
        <v>2021</v>
      </c>
      <c r="C54" s="208">
        <v>652</v>
      </c>
      <c r="D54" s="202">
        <f>C54/L47*1000</f>
        <v>9.6277373340618126</v>
      </c>
      <c r="E54" s="169" t="s">
        <v>64</v>
      </c>
      <c r="F54" s="169" t="s">
        <v>64</v>
      </c>
      <c r="G54" s="169">
        <v>28</v>
      </c>
      <c r="H54" s="212">
        <f>G54/L47*1000</f>
        <v>0.41346111250572204</v>
      </c>
      <c r="M54" s="210">
        <v>87866</v>
      </c>
    </row>
    <row r="55" spans="1:13" x14ac:dyDescent="0.2">
      <c r="A55" s="58"/>
      <c r="B55" s="66">
        <v>2022</v>
      </c>
      <c r="C55" s="208">
        <v>674</v>
      </c>
      <c r="D55" s="202">
        <f>C55/L48*1000</f>
        <v>8.2652735879135708</v>
      </c>
      <c r="E55" s="169"/>
      <c r="F55" s="169"/>
      <c r="G55" s="169">
        <v>40</v>
      </c>
      <c r="H55" s="212">
        <f>G55/L48*1000</f>
        <v>0.49052068771000423</v>
      </c>
      <c r="M55" s="210"/>
    </row>
    <row r="56" spans="1:13" x14ac:dyDescent="0.2">
      <c r="A56" s="58"/>
      <c r="B56" s="66">
        <v>2023</v>
      </c>
      <c r="C56" s="208">
        <v>739</v>
      </c>
      <c r="D56" s="202">
        <f>C56/M53*1000</f>
        <v>8.8322118774724814</v>
      </c>
      <c r="E56" s="169"/>
      <c r="F56" s="169"/>
      <c r="G56" s="169">
        <v>33</v>
      </c>
      <c r="H56" s="212">
        <f>G56/M53*1000</f>
        <v>0.39440188356778333</v>
      </c>
      <c r="M56" s="210"/>
    </row>
    <row r="57" spans="1:13" x14ac:dyDescent="0.2">
      <c r="A57" s="58"/>
      <c r="B57" s="94">
        <v>2024</v>
      </c>
      <c r="C57" s="213">
        <v>513</v>
      </c>
      <c r="D57" s="214">
        <f>C57/M54*1000</f>
        <v>5.8384357999681331</v>
      </c>
      <c r="E57" s="215"/>
      <c r="F57" s="215"/>
      <c r="G57" s="215">
        <v>25</v>
      </c>
      <c r="H57" s="216">
        <f>G57/M54*1000</f>
        <v>0.28452416179181933</v>
      </c>
    </row>
    <row r="58" spans="1:13" x14ac:dyDescent="0.2">
      <c r="A58" s="58"/>
      <c r="B58" s="185" t="s">
        <v>41</v>
      </c>
      <c r="C58" s="201"/>
      <c r="D58" s="201"/>
      <c r="E58" s="204"/>
      <c r="F58" s="204"/>
    </row>
    <row r="59" spans="1:13" x14ac:dyDescent="0.2">
      <c r="A59" s="58"/>
      <c r="B59" s="55" t="s">
        <v>48</v>
      </c>
      <c r="C59" s="58"/>
      <c r="D59" s="58"/>
      <c r="E59" s="58"/>
      <c r="F59" s="58"/>
    </row>
    <row r="60" spans="1:13" ht="14.25" x14ac:dyDescent="0.2">
      <c r="A60" s="217"/>
      <c r="B60" s="55" t="s">
        <v>49</v>
      </c>
    </row>
    <row r="61" spans="1:13" ht="14.25" x14ac:dyDescent="0.2">
      <c r="A61" s="217"/>
      <c r="B61" s="55" t="s">
        <v>103</v>
      </c>
    </row>
    <row r="62" spans="1:13" ht="14.25" x14ac:dyDescent="0.2">
      <c r="A62" s="217"/>
      <c r="B62" s="187" t="s">
        <v>50</v>
      </c>
    </row>
    <row r="63" spans="1:13" ht="14.25" x14ac:dyDescent="0.2">
      <c r="A63" s="217"/>
      <c r="B63" s="218"/>
    </row>
  </sheetData>
  <mergeCells count="1">
    <mergeCell ref="C7:F7"/>
  </mergeCells>
  <pageMargins left="0.7" right="0.7" top="0.75" bottom="0.75" header="0.3" footer="0.3"/>
  <pageSetup scale="79" orientation="portrait" r:id="rId1"/>
  <ignoredErrors>
    <ignoredError sqref="B8:F27 B35:F39 B28:E28 B58:F60 B43:D43 B41:E41 B29:E29 B30:E34 B7 D7:F7 B40 D40:F40 B62:F62 C61:F61" numberStoredAsText="1"/>
  </ignoredErrors>
  <drawing r:id="rId2"/>
  <legacyDrawing r:id="rId3"/>
  <oleObjects>
    <mc:AlternateContent xmlns:mc="http://schemas.openxmlformats.org/markup-compatibility/2006">
      <mc:Choice Requires="x14">
        <oleObject progId="MSPhotoEd.3" shapeId="6146" r:id="rId4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57150</xdr:rowOff>
              </from>
              <to>
                <xdr:col>1</xdr:col>
                <xdr:colOff>314325</xdr:colOff>
                <xdr:row>3</xdr:row>
                <xdr:rowOff>28575</xdr:rowOff>
              </to>
            </anchor>
          </objectPr>
        </oleObject>
      </mc:Choice>
      <mc:Fallback>
        <oleObject progId="MSPhotoEd.3" shapeId="6146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O82"/>
  <sheetViews>
    <sheetView zoomScaleNormal="100" workbookViewId="0">
      <selection activeCell="T4" sqref="T4"/>
    </sheetView>
  </sheetViews>
  <sheetFormatPr defaultRowHeight="12.75" x14ac:dyDescent="0.2"/>
  <cols>
    <col min="1" max="1" width="1.42578125" style="55" customWidth="1"/>
    <col min="2" max="2" width="11.7109375" style="55" customWidth="1"/>
    <col min="3" max="3" width="5.140625" style="55" bestFit="1" customWidth="1"/>
    <col min="4" max="6" width="6.28515625" style="55" bestFit="1" customWidth="1"/>
    <col min="7" max="7" width="5.5703125" style="55" bestFit="1" customWidth="1"/>
    <col min="8" max="8" width="5.7109375" style="55" bestFit="1" customWidth="1"/>
    <col min="9" max="9" width="5" style="55" bestFit="1" customWidth="1"/>
    <col min="10" max="10" width="4.85546875" style="55" bestFit="1" customWidth="1"/>
    <col min="11" max="11" width="5.42578125" style="55" bestFit="1" customWidth="1"/>
    <col min="12" max="12" width="4.85546875" style="55" bestFit="1" customWidth="1"/>
    <col min="13" max="14" width="4.7109375" style="55" bestFit="1" customWidth="1"/>
    <col min="15" max="15" width="6.28515625" style="55" customWidth="1"/>
    <col min="16" max="16" width="2.7109375" style="55" customWidth="1"/>
    <col min="17" max="17" width="10" style="55" customWidth="1"/>
    <col min="18" max="16384" width="9.140625" style="55"/>
  </cols>
  <sheetData>
    <row r="2" spans="2:15" x14ac:dyDescent="0.2">
      <c r="K2" s="1"/>
      <c r="M2" s="1" t="s">
        <v>106</v>
      </c>
    </row>
    <row r="3" spans="2:15" x14ac:dyDescent="0.2">
      <c r="E3" s="160"/>
      <c r="O3" s="160"/>
    </row>
    <row r="7" spans="2:15" x14ac:dyDescent="0.2">
      <c r="B7" s="152" t="s">
        <v>62</v>
      </c>
      <c r="C7" s="247" t="s">
        <v>113</v>
      </c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</row>
    <row r="8" spans="2:15" x14ac:dyDescent="0.2"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</row>
    <row r="9" spans="2:15" x14ac:dyDescent="0.2">
      <c r="G9" s="58"/>
      <c r="H9" s="58"/>
      <c r="I9" s="58"/>
      <c r="J9" s="58"/>
      <c r="K9" s="58"/>
      <c r="L9" s="58"/>
      <c r="M9" s="179"/>
      <c r="N9" s="179"/>
      <c r="O9" s="179"/>
    </row>
    <row r="10" spans="2:15" x14ac:dyDescent="0.2">
      <c r="B10" s="220"/>
      <c r="C10" s="221" t="s">
        <v>51</v>
      </c>
      <c r="D10" s="221" t="s">
        <v>52</v>
      </c>
      <c r="E10" s="221" t="s">
        <v>53</v>
      </c>
      <c r="F10" s="221" t="s">
        <v>9</v>
      </c>
      <c r="G10" s="221" t="s">
        <v>54</v>
      </c>
      <c r="H10" s="221" t="s">
        <v>11</v>
      </c>
      <c r="I10" s="221" t="s">
        <v>12</v>
      </c>
      <c r="J10" s="221" t="s">
        <v>55</v>
      </c>
      <c r="K10" s="221" t="s">
        <v>56</v>
      </c>
      <c r="L10" s="221" t="s">
        <v>57</v>
      </c>
      <c r="M10" s="64" t="s">
        <v>58</v>
      </c>
      <c r="N10" s="64" t="s">
        <v>59</v>
      </c>
      <c r="O10" s="221" t="s">
        <v>5</v>
      </c>
    </row>
    <row r="11" spans="2:15" x14ac:dyDescent="0.2">
      <c r="B11" s="222"/>
      <c r="C11" s="93"/>
      <c r="D11" s="93"/>
      <c r="E11" s="93"/>
      <c r="F11" s="93"/>
      <c r="G11" s="223"/>
      <c r="H11" s="223"/>
      <c r="I11" s="224"/>
      <c r="J11" s="224"/>
      <c r="K11" s="224"/>
      <c r="L11" s="224"/>
      <c r="M11" s="224"/>
      <c r="N11" s="66"/>
    </row>
    <row r="12" spans="2:15" x14ac:dyDescent="0.2">
      <c r="B12" s="118" t="s">
        <v>36</v>
      </c>
      <c r="C12" s="225"/>
      <c r="D12" s="226"/>
      <c r="E12" s="225"/>
      <c r="F12" s="226"/>
      <c r="G12" s="225"/>
      <c r="H12" s="226"/>
      <c r="I12" s="226"/>
      <c r="J12" s="227"/>
      <c r="K12" s="227"/>
      <c r="L12" s="227"/>
      <c r="M12" s="227"/>
      <c r="N12" s="227"/>
      <c r="O12" s="228"/>
    </row>
    <row r="13" spans="2:15" x14ac:dyDescent="0.2">
      <c r="B13" s="79">
        <v>2007</v>
      </c>
      <c r="C13" s="225">
        <v>66</v>
      </c>
      <c r="D13" s="227">
        <v>68</v>
      </c>
      <c r="E13" s="229">
        <v>65</v>
      </c>
      <c r="F13" s="227">
        <v>47</v>
      </c>
      <c r="G13" s="225">
        <v>59</v>
      </c>
      <c r="H13" s="227">
        <v>55</v>
      </c>
      <c r="I13" s="227">
        <v>66</v>
      </c>
      <c r="J13" s="227">
        <v>76</v>
      </c>
      <c r="K13" s="227">
        <v>70</v>
      </c>
      <c r="L13" s="227">
        <v>62</v>
      </c>
      <c r="M13" s="227">
        <v>57</v>
      </c>
      <c r="N13" s="83">
        <v>53</v>
      </c>
      <c r="O13" s="230">
        <f t="shared" ref="O13:O17" si="0">SUM(C13:N13)</f>
        <v>744</v>
      </c>
    </row>
    <row r="14" spans="2:15" x14ac:dyDescent="0.2">
      <c r="B14" s="79">
        <v>2008</v>
      </c>
      <c r="C14" s="225">
        <v>62</v>
      </c>
      <c r="D14" s="227">
        <v>65</v>
      </c>
      <c r="E14" s="229">
        <v>61</v>
      </c>
      <c r="F14" s="227">
        <v>54</v>
      </c>
      <c r="G14" s="225">
        <v>57</v>
      </c>
      <c r="H14" s="227">
        <v>77</v>
      </c>
      <c r="I14" s="227">
        <v>75</v>
      </c>
      <c r="J14" s="227">
        <v>77</v>
      </c>
      <c r="K14" s="227">
        <v>76</v>
      </c>
      <c r="L14" s="227">
        <v>61</v>
      </c>
      <c r="M14" s="227">
        <v>62</v>
      </c>
      <c r="N14" s="83">
        <v>66</v>
      </c>
      <c r="O14" s="230">
        <f t="shared" si="0"/>
        <v>793</v>
      </c>
    </row>
    <row r="15" spans="2:15" x14ac:dyDescent="0.2">
      <c r="B15" s="79">
        <v>2009</v>
      </c>
      <c r="C15" s="225">
        <v>67</v>
      </c>
      <c r="D15" s="227">
        <v>61</v>
      </c>
      <c r="E15" s="229">
        <v>68</v>
      </c>
      <c r="F15" s="227">
        <v>66</v>
      </c>
      <c r="G15" s="225">
        <v>67</v>
      </c>
      <c r="H15" s="227">
        <v>70</v>
      </c>
      <c r="I15" s="227">
        <v>63</v>
      </c>
      <c r="J15" s="227">
        <v>72</v>
      </c>
      <c r="K15" s="227">
        <v>85</v>
      </c>
      <c r="L15" s="227">
        <v>83</v>
      </c>
      <c r="M15" s="227">
        <v>46</v>
      </c>
      <c r="N15" s="83">
        <v>76</v>
      </c>
      <c r="O15" s="230">
        <f t="shared" si="0"/>
        <v>824</v>
      </c>
    </row>
    <row r="16" spans="2:15" x14ac:dyDescent="0.2">
      <c r="B16" s="68">
        <v>2010</v>
      </c>
      <c r="C16" s="225">
        <v>58</v>
      </c>
      <c r="D16" s="227">
        <v>65</v>
      </c>
      <c r="E16" s="229">
        <v>75</v>
      </c>
      <c r="F16" s="227">
        <v>67</v>
      </c>
      <c r="G16" s="229">
        <v>61</v>
      </c>
      <c r="H16" s="227">
        <v>63</v>
      </c>
      <c r="I16" s="227">
        <v>70</v>
      </c>
      <c r="J16" s="227">
        <v>67</v>
      </c>
      <c r="K16" s="227">
        <v>79</v>
      </c>
      <c r="L16" s="227">
        <v>82</v>
      </c>
      <c r="M16" s="227">
        <v>72</v>
      </c>
      <c r="N16" s="83">
        <v>62</v>
      </c>
      <c r="O16" s="230">
        <f t="shared" si="0"/>
        <v>821</v>
      </c>
    </row>
    <row r="17" spans="2:15" x14ac:dyDescent="0.2">
      <c r="B17" s="68">
        <v>2011</v>
      </c>
      <c r="C17" s="225">
        <v>70</v>
      </c>
      <c r="D17" s="227">
        <v>62</v>
      </c>
      <c r="E17" s="229">
        <v>59</v>
      </c>
      <c r="F17" s="227">
        <v>44</v>
      </c>
      <c r="G17" s="229">
        <v>63</v>
      </c>
      <c r="H17" s="227">
        <v>60</v>
      </c>
      <c r="I17" s="227">
        <v>79</v>
      </c>
      <c r="J17" s="227">
        <v>74</v>
      </c>
      <c r="K17" s="227">
        <v>81</v>
      </c>
      <c r="L17" s="227">
        <v>68</v>
      </c>
      <c r="M17" s="227">
        <v>69</v>
      </c>
      <c r="N17" s="83">
        <v>71</v>
      </c>
      <c r="O17" s="230">
        <f t="shared" si="0"/>
        <v>800</v>
      </c>
    </row>
    <row r="18" spans="2:15" x14ac:dyDescent="0.2">
      <c r="B18" s="68">
        <v>2012</v>
      </c>
      <c r="C18" s="225">
        <v>60</v>
      </c>
      <c r="D18" s="227">
        <v>52</v>
      </c>
      <c r="E18" s="229">
        <v>59</v>
      </c>
      <c r="F18" s="227">
        <v>64</v>
      </c>
      <c r="G18" s="229">
        <v>64</v>
      </c>
      <c r="H18" s="227">
        <v>44</v>
      </c>
      <c r="I18" s="227">
        <v>73</v>
      </c>
      <c r="J18" s="227">
        <v>79</v>
      </c>
      <c r="K18" s="227">
        <v>64</v>
      </c>
      <c r="L18" s="227">
        <v>73</v>
      </c>
      <c r="M18" s="227">
        <v>63</v>
      </c>
      <c r="N18" s="83">
        <v>70</v>
      </c>
      <c r="O18" s="230">
        <f t="shared" ref="O18" si="1">SUM(C18:N18)</f>
        <v>765</v>
      </c>
    </row>
    <row r="19" spans="2:15" ht="14.25" customHeight="1" x14ac:dyDescent="0.2">
      <c r="B19" s="68">
        <v>2013</v>
      </c>
      <c r="C19" s="225">
        <v>78</v>
      </c>
      <c r="D19" s="227">
        <v>64</v>
      </c>
      <c r="E19" s="229">
        <v>57</v>
      </c>
      <c r="F19" s="227">
        <v>54</v>
      </c>
      <c r="G19" s="229">
        <v>49</v>
      </c>
      <c r="H19" s="227">
        <v>44</v>
      </c>
      <c r="I19" s="227">
        <v>53</v>
      </c>
      <c r="J19" s="227">
        <v>67</v>
      </c>
      <c r="K19" s="227">
        <v>60</v>
      </c>
      <c r="L19" s="227">
        <v>65</v>
      </c>
      <c r="M19" s="227">
        <v>55</v>
      </c>
      <c r="N19" s="83">
        <v>59</v>
      </c>
      <c r="O19" s="230">
        <f t="shared" ref="O19:O30" si="2">SUM(C19:N19)</f>
        <v>705</v>
      </c>
    </row>
    <row r="20" spans="2:15" ht="14.25" customHeight="1" x14ac:dyDescent="0.2">
      <c r="B20" s="68">
        <v>2014</v>
      </c>
      <c r="C20" s="225">
        <v>57</v>
      </c>
      <c r="D20" s="227">
        <v>57</v>
      </c>
      <c r="E20" s="229">
        <v>54</v>
      </c>
      <c r="F20" s="227">
        <v>53</v>
      </c>
      <c r="G20" s="229">
        <v>45</v>
      </c>
      <c r="H20" s="227">
        <v>51</v>
      </c>
      <c r="I20" s="227">
        <v>57</v>
      </c>
      <c r="J20" s="227">
        <v>59</v>
      </c>
      <c r="K20" s="227">
        <v>67</v>
      </c>
      <c r="L20" s="227">
        <v>76</v>
      </c>
      <c r="M20" s="227">
        <v>63</v>
      </c>
      <c r="N20" s="83">
        <v>72</v>
      </c>
      <c r="O20" s="230">
        <f t="shared" si="2"/>
        <v>711</v>
      </c>
    </row>
    <row r="21" spans="2:15" ht="14.25" customHeight="1" x14ac:dyDescent="0.2">
      <c r="B21" s="68">
        <v>2015</v>
      </c>
      <c r="C21" s="225">
        <v>56</v>
      </c>
      <c r="D21" s="227">
        <v>42</v>
      </c>
      <c r="E21" s="229">
        <v>58</v>
      </c>
      <c r="F21" s="227">
        <v>49</v>
      </c>
      <c r="G21" s="229">
        <v>62</v>
      </c>
      <c r="H21" s="227">
        <v>44</v>
      </c>
      <c r="I21" s="227">
        <v>44</v>
      </c>
      <c r="J21" s="227">
        <v>67</v>
      </c>
      <c r="K21" s="227">
        <v>60</v>
      </c>
      <c r="L21" s="227">
        <v>59</v>
      </c>
      <c r="M21" s="227">
        <v>53</v>
      </c>
      <c r="N21" s="83">
        <v>55</v>
      </c>
      <c r="O21" s="230">
        <f t="shared" si="2"/>
        <v>649</v>
      </c>
    </row>
    <row r="22" spans="2:15" x14ac:dyDescent="0.2">
      <c r="B22" s="68">
        <v>2016</v>
      </c>
      <c r="C22" s="225">
        <v>54</v>
      </c>
      <c r="D22" s="227">
        <v>46</v>
      </c>
      <c r="E22" s="229">
        <v>56</v>
      </c>
      <c r="F22" s="227">
        <v>48</v>
      </c>
      <c r="G22" s="229">
        <v>60</v>
      </c>
      <c r="H22" s="227">
        <v>52</v>
      </c>
      <c r="I22" s="227">
        <v>56</v>
      </c>
      <c r="J22" s="227">
        <v>45</v>
      </c>
      <c r="K22" s="227">
        <v>63</v>
      </c>
      <c r="L22" s="227">
        <v>69</v>
      </c>
      <c r="M22" s="227">
        <v>59</v>
      </c>
      <c r="N22" s="83">
        <v>52</v>
      </c>
      <c r="O22" s="230">
        <f t="shared" si="2"/>
        <v>660</v>
      </c>
    </row>
    <row r="23" spans="2:15" x14ac:dyDescent="0.2">
      <c r="B23" s="68">
        <v>2017</v>
      </c>
      <c r="C23" s="225">
        <v>52</v>
      </c>
      <c r="D23" s="227">
        <v>38</v>
      </c>
      <c r="E23" s="229">
        <v>56</v>
      </c>
      <c r="F23" s="227">
        <v>55</v>
      </c>
      <c r="G23" s="229">
        <v>48</v>
      </c>
      <c r="H23" s="227">
        <v>51</v>
      </c>
      <c r="I23" s="227">
        <v>50</v>
      </c>
      <c r="J23" s="227">
        <v>62</v>
      </c>
      <c r="K23" s="227">
        <v>46</v>
      </c>
      <c r="L23" s="227">
        <v>66</v>
      </c>
      <c r="M23" s="227">
        <v>51</v>
      </c>
      <c r="N23" s="83">
        <v>50</v>
      </c>
      <c r="O23" s="230">
        <f t="shared" si="2"/>
        <v>625</v>
      </c>
    </row>
    <row r="24" spans="2:15" x14ac:dyDescent="0.2">
      <c r="B24" s="68">
        <v>2018</v>
      </c>
      <c r="C24" s="225">
        <v>55</v>
      </c>
      <c r="D24" s="227">
        <v>50</v>
      </c>
      <c r="E24" s="229">
        <v>45</v>
      </c>
      <c r="F24" s="227">
        <v>52</v>
      </c>
      <c r="G24" s="229">
        <v>49</v>
      </c>
      <c r="H24" s="227">
        <v>53</v>
      </c>
      <c r="I24" s="227">
        <v>48</v>
      </c>
      <c r="J24" s="227">
        <v>60</v>
      </c>
      <c r="K24" s="227">
        <v>59</v>
      </c>
      <c r="L24" s="227">
        <v>52</v>
      </c>
      <c r="M24" s="227">
        <v>54</v>
      </c>
      <c r="N24" s="83">
        <v>63</v>
      </c>
      <c r="O24" s="230">
        <f t="shared" si="2"/>
        <v>640</v>
      </c>
    </row>
    <row r="25" spans="2:15" x14ac:dyDescent="0.2">
      <c r="B25" s="68">
        <v>2019</v>
      </c>
      <c r="C25" s="225">
        <v>50</v>
      </c>
      <c r="D25" s="227">
        <v>42</v>
      </c>
      <c r="E25" s="229">
        <v>45</v>
      </c>
      <c r="F25" s="227">
        <v>54</v>
      </c>
      <c r="G25" s="229">
        <v>63</v>
      </c>
      <c r="H25" s="227">
        <v>48</v>
      </c>
      <c r="I25" s="227">
        <v>55</v>
      </c>
      <c r="J25" s="227">
        <v>62</v>
      </c>
      <c r="K25" s="227">
        <v>54</v>
      </c>
      <c r="L25" s="227">
        <v>62</v>
      </c>
      <c r="M25" s="227">
        <v>50</v>
      </c>
      <c r="N25" s="83">
        <v>61</v>
      </c>
      <c r="O25" s="230">
        <f t="shared" si="2"/>
        <v>646</v>
      </c>
    </row>
    <row r="26" spans="2:15" x14ac:dyDescent="0.2">
      <c r="B26" s="68">
        <v>2020</v>
      </c>
      <c r="C26" s="225">
        <v>62</v>
      </c>
      <c r="D26" s="227">
        <v>57</v>
      </c>
      <c r="E26" s="229">
        <v>65</v>
      </c>
      <c r="F26" s="227">
        <v>52</v>
      </c>
      <c r="G26" s="229">
        <v>80</v>
      </c>
      <c r="H26" s="227">
        <v>71</v>
      </c>
      <c r="I26" s="227">
        <v>68</v>
      </c>
      <c r="J26" s="227">
        <v>67</v>
      </c>
      <c r="K26" s="227">
        <v>82</v>
      </c>
      <c r="L26" s="227">
        <v>81</v>
      </c>
      <c r="M26" s="227">
        <v>69</v>
      </c>
      <c r="N26" s="83">
        <v>63</v>
      </c>
      <c r="O26" s="230">
        <f t="shared" si="2"/>
        <v>817</v>
      </c>
    </row>
    <row r="27" spans="2:15" x14ac:dyDescent="0.2">
      <c r="B27" s="68">
        <v>2021</v>
      </c>
      <c r="C27" s="225">
        <v>57</v>
      </c>
      <c r="D27" s="227">
        <v>47</v>
      </c>
      <c r="E27" s="229">
        <v>79</v>
      </c>
      <c r="F27" s="227">
        <v>77</v>
      </c>
      <c r="G27" s="229">
        <v>62</v>
      </c>
      <c r="H27" s="227">
        <v>64</v>
      </c>
      <c r="I27" s="227">
        <v>73</v>
      </c>
      <c r="J27" s="227">
        <v>81</v>
      </c>
      <c r="K27" s="227">
        <v>82</v>
      </c>
      <c r="L27" s="227">
        <v>76</v>
      </c>
      <c r="M27" s="227">
        <v>78</v>
      </c>
      <c r="N27" s="83">
        <v>62</v>
      </c>
      <c r="O27" s="230">
        <f t="shared" si="2"/>
        <v>838</v>
      </c>
    </row>
    <row r="28" spans="2:15" x14ac:dyDescent="0.2">
      <c r="B28" s="68">
        <v>2022</v>
      </c>
      <c r="C28" s="225">
        <v>73</v>
      </c>
      <c r="D28" s="227">
        <v>77</v>
      </c>
      <c r="E28" s="229">
        <v>67</v>
      </c>
      <c r="F28" s="227">
        <v>56</v>
      </c>
      <c r="G28" s="229">
        <v>63</v>
      </c>
      <c r="H28" s="227">
        <v>66</v>
      </c>
      <c r="I28" s="227">
        <v>62</v>
      </c>
      <c r="J28" s="227">
        <v>73</v>
      </c>
      <c r="K28" s="227">
        <v>66</v>
      </c>
      <c r="L28" s="227">
        <v>81</v>
      </c>
      <c r="M28" s="227">
        <v>59</v>
      </c>
      <c r="N28" s="83">
        <v>55</v>
      </c>
      <c r="O28" s="230">
        <f t="shared" si="2"/>
        <v>798</v>
      </c>
    </row>
    <row r="29" spans="2:15" x14ac:dyDescent="0.2">
      <c r="B29" s="68">
        <v>2023</v>
      </c>
      <c r="C29" s="225">
        <v>74</v>
      </c>
      <c r="D29" s="227">
        <v>47</v>
      </c>
      <c r="E29" s="229">
        <v>58</v>
      </c>
      <c r="F29" s="227">
        <v>57</v>
      </c>
      <c r="G29" s="229">
        <v>51</v>
      </c>
      <c r="H29" s="227">
        <v>73</v>
      </c>
      <c r="I29" s="227">
        <v>69</v>
      </c>
      <c r="J29" s="227">
        <v>71</v>
      </c>
      <c r="K29" s="227">
        <v>69</v>
      </c>
      <c r="L29" s="227">
        <v>66</v>
      </c>
      <c r="M29" s="227">
        <v>56</v>
      </c>
      <c r="N29" s="83">
        <v>69</v>
      </c>
      <c r="O29" s="230">
        <f t="shared" si="2"/>
        <v>760</v>
      </c>
    </row>
    <row r="30" spans="2:15" x14ac:dyDescent="0.2">
      <c r="B30" s="68">
        <v>2024</v>
      </c>
      <c r="C30" s="225">
        <v>65</v>
      </c>
      <c r="D30" s="227">
        <v>57</v>
      </c>
      <c r="E30" s="229">
        <v>65</v>
      </c>
      <c r="F30" s="227">
        <v>52</v>
      </c>
      <c r="G30" s="229">
        <v>60</v>
      </c>
      <c r="H30" s="227">
        <v>63</v>
      </c>
      <c r="I30" s="227">
        <v>64</v>
      </c>
      <c r="J30" s="227">
        <v>70</v>
      </c>
      <c r="K30" s="227">
        <v>72</v>
      </c>
      <c r="L30" s="227">
        <v>65</v>
      </c>
      <c r="M30" s="227">
        <v>56</v>
      </c>
      <c r="N30" s="83">
        <v>57</v>
      </c>
      <c r="O30" s="230">
        <f t="shared" si="2"/>
        <v>746</v>
      </c>
    </row>
    <row r="31" spans="2:15" x14ac:dyDescent="0.2">
      <c r="B31" s="118" t="s">
        <v>37</v>
      </c>
      <c r="C31" s="225"/>
      <c r="D31" s="226"/>
      <c r="E31" s="225"/>
      <c r="F31" s="226"/>
      <c r="G31" s="225"/>
      <c r="H31" s="226"/>
      <c r="I31" s="226"/>
      <c r="J31" s="227"/>
      <c r="K31" s="227"/>
      <c r="L31" s="227"/>
      <c r="M31" s="227"/>
      <c r="N31" s="227"/>
      <c r="O31" s="230"/>
    </row>
    <row r="32" spans="2:15" x14ac:dyDescent="0.2">
      <c r="B32" s="68">
        <v>2007</v>
      </c>
      <c r="C32" s="225">
        <v>9</v>
      </c>
      <c r="D32" s="227">
        <v>15</v>
      </c>
      <c r="E32" s="229">
        <v>15</v>
      </c>
      <c r="F32" s="227">
        <v>18</v>
      </c>
      <c r="G32" s="225">
        <v>12</v>
      </c>
      <c r="H32" s="227">
        <v>12</v>
      </c>
      <c r="I32" s="227">
        <v>15</v>
      </c>
      <c r="J32" s="227">
        <v>17</v>
      </c>
      <c r="K32" s="227">
        <v>13</v>
      </c>
      <c r="L32" s="227">
        <v>14</v>
      </c>
      <c r="M32" s="227">
        <v>8</v>
      </c>
      <c r="N32" s="227">
        <v>12</v>
      </c>
      <c r="O32" s="230">
        <f t="shared" ref="O32:O39" si="3">SUM(C32:N32)</f>
        <v>160</v>
      </c>
    </row>
    <row r="33" spans="2:15" x14ac:dyDescent="0.2">
      <c r="B33" s="68">
        <v>2008</v>
      </c>
      <c r="C33" s="225">
        <v>18</v>
      </c>
      <c r="D33" s="227">
        <v>17</v>
      </c>
      <c r="E33" s="225">
        <v>15</v>
      </c>
      <c r="F33" s="227">
        <v>15</v>
      </c>
      <c r="G33" s="225">
        <v>14</v>
      </c>
      <c r="H33" s="227">
        <v>13</v>
      </c>
      <c r="I33" s="227">
        <v>11</v>
      </c>
      <c r="J33" s="227">
        <v>14</v>
      </c>
      <c r="K33" s="227">
        <v>10</v>
      </c>
      <c r="L33" s="227">
        <v>17</v>
      </c>
      <c r="M33" s="227">
        <v>11</v>
      </c>
      <c r="N33" s="227">
        <v>11</v>
      </c>
      <c r="O33" s="230">
        <f t="shared" si="3"/>
        <v>166</v>
      </c>
    </row>
    <row r="34" spans="2:15" x14ac:dyDescent="0.2">
      <c r="B34" s="68">
        <v>2009</v>
      </c>
      <c r="C34" s="225">
        <v>15</v>
      </c>
      <c r="D34" s="227">
        <v>13</v>
      </c>
      <c r="E34" s="225">
        <v>12</v>
      </c>
      <c r="F34" s="227">
        <v>12</v>
      </c>
      <c r="G34" s="225">
        <v>8</v>
      </c>
      <c r="H34" s="227">
        <v>10</v>
      </c>
      <c r="I34" s="227">
        <v>18</v>
      </c>
      <c r="J34" s="227">
        <v>16</v>
      </c>
      <c r="K34" s="227">
        <v>13</v>
      </c>
      <c r="L34" s="227">
        <v>12</v>
      </c>
      <c r="M34" s="227">
        <v>14</v>
      </c>
      <c r="N34" s="227">
        <v>9</v>
      </c>
      <c r="O34" s="230">
        <v>177</v>
      </c>
    </row>
    <row r="35" spans="2:15" x14ac:dyDescent="0.2">
      <c r="B35" s="68">
        <v>2010</v>
      </c>
      <c r="C35" s="225">
        <v>8</v>
      </c>
      <c r="D35" s="227">
        <v>12</v>
      </c>
      <c r="E35" s="225">
        <v>11</v>
      </c>
      <c r="F35" s="227">
        <v>5</v>
      </c>
      <c r="G35" s="225">
        <v>10</v>
      </c>
      <c r="H35" s="227">
        <v>21</v>
      </c>
      <c r="I35" s="227">
        <v>11</v>
      </c>
      <c r="J35" s="227">
        <v>16</v>
      </c>
      <c r="K35" s="227">
        <v>14</v>
      </c>
      <c r="L35" s="227">
        <v>16</v>
      </c>
      <c r="M35" s="227">
        <v>10</v>
      </c>
      <c r="N35" s="227">
        <v>18</v>
      </c>
      <c r="O35" s="230">
        <v>164</v>
      </c>
    </row>
    <row r="36" spans="2:15" x14ac:dyDescent="0.2">
      <c r="B36" s="68">
        <v>2011</v>
      </c>
      <c r="C36" s="225">
        <v>16</v>
      </c>
      <c r="D36" s="227">
        <v>17</v>
      </c>
      <c r="E36" s="225">
        <v>15</v>
      </c>
      <c r="F36" s="227">
        <v>11</v>
      </c>
      <c r="G36" s="225">
        <v>15</v>
      </c>
      <c r="H36" s="227">
        <v>16</v>
      </c>
      <c r="I36" s="227">
        <v>10</v>
      </c>
      <c r="J36" s="227">
        <v>15</v>
      </c>
      <c r="K36" s="227">
        <v>18</v>
      </c>
      <c r="L36" s="227">
        <v>13</v>
      </c>
      <c r="M36" s="227">
        <v>16</v>
      </c>
      <c r="N36" s="227">
        <v>14</v>
      </c>
      <c r="O36" s="230">
        <f t="shared" si="3"/>
        <v>176</v>
      </c>
    </row>
    <row r="37" spans="2:15" x14ac:dyDescent="0.2">
      <c r="B37" s="68">
        <v>2012</v>
      </c>
      <c r="C37" s="225">
        <v>18</v>
      </c>
      <c r="D37" s="227">
        <v>17</v>
      </c>
      <c r="E37" s="225">
        <v>15</v>
      </c>
      <c r="F37" s="227">
        <v>16</v>
      </c>
      <c r="G37" s="225">
        <v>12</v>
      </c>
      <c r="H37" s="227">
        <v>13</v>
      </c>
      <c r="I37" s="227">
        <v>16</v>
      </c>
      <c r="J37" s="227">
        <v>21</v>
      </c>
      <c r="K37" s="227">
        <v>14</v>
      </c>
      <c r="L37" s="227">
        <v>16</v>
      </c>
      <c r="M37" s="227">
        <v>12</v>
      </c>
      <c r="N37" s="227">
        <v>14</v>
      </c>
      <c r="O37" s="230">
        <f t="shared" si="3"/>
        <v>184</v>
      </c>
    </row>
    <row r="38" spans="2:15" x14ac:dyDescent="0.2">
      <c r="B38" s="68">
        <v>2013</v>
      </c>
      <c r="C38" s="225">
        <v>15</v>
      </c>
      <c r="D38" s="227">
        <v>18</v>
      </c>
      <c r="E38" s="225">
        <v>14</v>
      </c>
      <c r="F38" s="227">
        <v>12</v>
      </c>
      <c r="G38" s="225">
        <v>12</v>
      </c>
      <c r="H38" s="227">
        <v>14</v>
      </c>
      <c r="I38" s="227">
        <v>16</v>
      </c>
      <c r="J38" s="227">
        <v>16</v>
      </c>
      <c r="K38" s="227">
        <v>11</v>
      </c>
      <c r="L38" s="227">
        <v>17</v>
      </c>
      <c r="M38" s="227">
        <v>22</v>
      </c>
      <c r="N38" s="227">
        <v>15</v>
      </c>
      <c r="O38" s="230">
        <f t="shared" si="3"/>
        <v>182</v>
      </c>
    </row>
    <row r="39" spans="2:15" x14ac:dyDescent="0.2">
      <c r="B39" s="68">
        <v>2014</v>
      </c>
      <c r="C39" s="225">
        <v>13</v>
      </c>
      <c r="D39" s="227">
        <v>12</v>
      </c>
      <c r="E39" s="225">
        <v>8</v>
      </c>
      <c r="F39" s="227">
        <v>11</v>
      </c>
      <c r="G39" s="225">
        <v>11</v>
      </c>
      <c r="H39" s="227">
        <v>14</v>
      </c>
      <c r="I39" s="227">
        <v>15</v>
      </c>
      <c r="J39" s="227">
        <v>13</v>
      </c>
      <c r="K39" s="227">
        <v>20</v>
      </c>
      <c r="L39" s="227">
        <v>11</v>
      </c>
      <c r="M39" s="227">
        <v>18</v>
      </c>
      <c r="N39" s="227">
        <v>17</v>
      </c>
      <c r="O39" s="230">
        <f t="shared" si="3"/>
        <v>163</v>
      </c>
    </row>
    <row r="40" spans="2:15" x14ac:dyDescent="0.2">
      <c r="B40" s="68">
        <v>2015</v>
      </c>
      <c r="C40" s="225">
        <v>19</v>
      </c>
      <c r="D40" s="227">
        <v>16</v>
      </c>
      <c r="E40" s="225">
        <v>13</v>
      </c>
      <c r="F40" s="227">
        <v>14</v>
      </c>
      <c r="G40" s="225">
        <v>15</v>
      </c>
      <c r="H40" s="227">
        <v>14</v>
      </c>
      <c r="I40" s="227">
        <v>12</v>
      </c>
      <c r="J40" s="227">
        <v>8</v>
      </c>
      <c r="K40" s="227">
        <v>16</v>
      </c>
      <c r="L40" s="227">
        <v>12</v>
      </c>
      <c r="M40" s="227">
        <v>19</v>
      </c>
      <c r="N40" s="227">
        <v>12</v>
      </c>
      <c r="O40" s="230">
        <f t="shared" ref="O40:O49" si="4">SUM(C40:N40)</f>
        <v>170</v>
      </c>
    </row>
    <row r="41" spans="2:15" x14ac:dyDescent="0.2">
      <c r="B41" s="68">
        <v>2016</v>
      </c>
      <c r="C41" s="225">
        <v>13</v>
      </c>
      <c r="D41" s="227">
        <v>10</v>
      </c>
      <c r="E41" s="225">
        <v>19</v>
      </c>
      <c r="F41" s="227">
        <v>22</v>
      </c>
      <c r="G41" s="225">
        <v>14</v>
      </c>
      <c r="H41" s="227">
        <v>25</v>
      </c>
      <c r="I41" s="227">
        <v>17</v>
      </c>
      <c r="J41" s="227">
        <v>8</v>
      </c>
      <c r="K41" s="227">
        <v>16</v>
      </c>
      <c r="L41" s="227">
        <v>20</v>
      </c>
      <c r="M41" s="227">
        <v>17</v>
      </c>
      <c r="N41" s="227">
        <v>12</v>
      </c>
      <c r="O41" s="230">
        <f t="shared" si="4"/>
        <v>193</v>
      </c>
    </row>
    <row r="42" spans="2:15" x14ac:dyDescent="0.2">
      <c r="B42" s="68">
        <v>2017</v>
      </c>
      <c r="C42" s="225">
        <v>21</v>
      </c>
      <c r="D42" s="227">
        <v>13</v>
      </c>
      <c r="E42" s="225">
        <v>21</v>
      </c>
      <c r="F42" s="227">
        <v>21</v>
      </c>
      <c r="G42" s="225">
        <v>21</v>
      </c>
      <c r="H42" s="227">
        <v>10</v>
      </c>
      <c r="I42" s="227">
        <v>17</v>
      </c>
      <c r="J42" s="227">
        <v>17</v>
      </c>
      <c r="K42" s="227">
        <v>17</v>
      </c>
      <c r="L42" s="227">
        <v>19</v>
      </c>
      <c r="M42" s="227">
        <v>16</v>
      </c>
      <c r="N42" s="227">
        <v>23</v>
      </c>
      <c r="O42" s="230">
        <f t="shared" si="4"/>
        <v>216</v>
      </c>
    </row>
    <row r="43" spans="2:15" x14ac:dyDescent="0.2">
      <c r="B43" s="68">
        <v>2018</v>
      </c>
      <c r="C43" s="225">
        <v>19</v>
      </c>
      <c r="D43" s="227">
        <v>20</v>
      </c>
      <c r="E43" s="225">
        <v>25</v>
      </c>
      <c r="F43" s="227">
        <v>20</v>
      </c>
      <c r="G43" s="225">
        <v>19</v>
      </c>
      <c r="H43" s="227">
        <v>15</v>
      </c>
      <c r="I43" s="227">
        <v>9</v>
      </c>
      <c r="J43" s="227">
        <v>16</v>
      </c>
      <c r="K43" s="227">
        <v>17</v>
      </c>
      <c r="L43" s="227">
        <v>22</v>
      </c>
      <c r="M43" s="227">
        <v>20</v>
      </c>
      <c r="N43" s="227">
        <v>12</v>
      </c>
      <c r="O43" s="230">
        <f t="shared" si="4"/>
        <v>214</v>
      </c>
    </row>
    <row r="44" spans="2:15" x14ac:dyDescent="0.2">
      <c r="B44" s="68">
        <v>2019</v>
      </c>
      <c r="C44" s="225">
        <v>26</v>
      </c>
      <c r="D44" s="227">
        <v>15</v>
      </c>
      <c r="E44" s="225">
        <v>10</v>
      </c>
      <c r="F44" s="227">
        <v>20</v>
      </c>
      <c r="G44" s="225">
        <v>18</v>
      </c>
      <c r="H44" s="227">
        <v>23</v>
      </c>
      <c r="I44" s="227">
        <v>27</v>
      </c>
      <c r="J44" s="227">
        <v>17</v>
      </c>
      <c r="K44" s="227">
        <v>26</v>
      </c>
      <c r="L44" s="227">
        <v>20</v>
      </c>
      <c r="M44" s="227">
        <v>27</v>
      </c>
      <c r="N44" s="227">
        <v>21</v>
      </c>
      <c r="O44" s="230">
        <f t="shared" si="4"/>
        <v>250</v>
      </c>
    </row>
    <row r="45" spans="2:15" x14ac:dyDescent="0.2">
      <c r="B45" s="68">
        <v>2020</v>
      </c>
      <c r="C45" s="225">
        <v>19</v>
      </c>
      <c r="D45" s="227">
        <v>12</v>
      </c>
      <c r="E45" s="225">
        <v>26</v>
      </c>
      <c r="F45" s="227">
        <v>20</v>
      </c>
      <c r="G45" s="225">
        <v>15</v>
      </c>
      <c r="H45" s="227">
        <v>12</v>
      </c>
      <c r="I45" s="227">
        <v>17</v>
      </c>
      <c r="J45" s="227">
        <v>16</v>
      </c>
      <c r="K45" s="227">
        <v>17</v>
      </c>
      <c r="L45" s="227">
        <v>16</v>
      </c>
      <c r="M45" s="227">
        <v>19</v>
      </c>
      <c r="N45" s="227">
        <v>26</v>
      </c>
      <c r="O45" s="230">
        <f t="shared" si="4"/>
        <v>215</v>
      </c>
    </row>
    <row r="46" spans="2:15" x14ac:dyDescent="0.2">
      <c r="B46" s="68">
        <v>2021</v>
      </c>
      <c r="C46" s="225">
        <v>22</v>
      </c>
      <c r="D46" s="227">
        <v>22</v>
      </c>
      <c r="E46" s="225">
        <v>21</v>
      </c>
      <c r="F46" s="227">
        <v>13</v>
      </c>
      <c r="G46" s="225">
        <v>21</v>
      </c>
      <c r="H46" s="227">
        <v>32</v>
      </c>
      <c r="I46" s="227">
        <v>21</v>
      </c>
      <c r="J46" s="227">
        <v>25</v>
      </c>
      <c r="K46" s="227">
        <v>21</v>
      </c>
      <c r="L46" s="227">
        <v>22</v>
      </c>
      <c r="M46" s="227">
        <v>25</v>
      </c>
      <c r="N46" s="227">
        <v>27</v>
      </c>
      <c r="O46" s="230">
        <f t="shared" si="4"/>
        <v>272</v>
      </c>
    </row>
    <row r="47" spans="2:15" x14ac:dyDescent="0.2">
      <c r="B47" s="68">
        <v>2022</v>
      </c>
      <c r="C47" s="225">
        <v>36</v>
      </c>
      <c r="D47" s="227">
        <v>26</v>
      </c>
      <c r="E47" s="225">
        <v>32</v>
      </c>
      <c r="F47" s="227">
        <v>24</v>
      </c>
      <c r="G47" s="225">
        <v>26</v>
      </c>
      <c r="H47" s="227">
        <v>29</v>
      </c>
      <c r="I47" s="227">
        <v>22</v>
      </c>
      <c r="J47" s="227">
        <v>27</v>
      </c>
      <c r="K47" s="227">
        <v>25</v>
      </c>
      <c r="L47" s="227">
        <v>21</v>
      </c>
      <c r="M47" s="227">
        <v>18</v>
      </c>
      <c r="N47" s="227">
        <v>24</v>
      </c>
      <c r="O47" s="230">
        <f t="shared" si="4"/>
        <v>310</v>
      </c>
    </row>
    <row r="48" spans="2:15" x14ac:dyDescent="0.2">
      <c r="B48" s="68">
        <v>2023</v>
      </c>
      <c r="C48" s="225">
        <v>24</v>
      </c>
      <c r="D48" s="227">
        <v>27</v>
      </c>
      <c r="E48" s="225">
        <v>25</v>
      </c>
      <c r="F48" s="227">
        <v>25</v>
      </c>
      <c r="G48" s="225">
        <v>21</v>
      </c>
      <c r="H48" s="227">
        <v>24</v>
      </c>
      <c r="I48" s="227">
        <v>29</v>
      </c>
      <c r="J48" s="227">
        <v>33</v>
      </c>
      <c r="K48" s="227">
        <v>17</v>
      </c>
      <c r="L48" s="227">
        <v>31</v>
      </c>
      <c r="M48" s="227">
        <v>23</v>
      </c>
      <c r="N48" s="227">
        <v>29</v>
      </c>
      <c r="O48" s="230">
        <f t="shared" si="4"/>
        <v>308</v>
      </c>
    </row>
    <row r="49" spans="2:15" x14ac:dyDescent="0.2">
      <c r="B49" s="68">
        <v>2024</v>
      </c>
      <c r="C49" s="225">
        <v>28</v>
      </c>
      <c r="D49" s="227">
        <v>20</v>
      </c>
      <c r="E49" s="225">
        <v>30</v>
      </c>
      <c r="F49" s="227">
        <v>24</v>
      </c>
      <c r="G49" s="225">
        <v>38</v>
      </c>
      <c r="H49" s="227">
        <v>20</v>
      </c>
      <c r="I49" s="227">
        <v>31</v>
      </c>
      <c r="J49" s="227">
        <v>17</v>
      </c>
      <c r="K49" s="227">
        <v>26</v>
      </c>
      <c r="L49" s="227">
        <v>14</v>
      </c>
      <c r="M49" s="227">
        <v>23</v>
      </c>
      <c r="N49" s="227">
        <v>36</v>
      </c>
      <c r="O49" s="230">
        <f t="shared" si="4"/>
        <v>307</v>
      </c>
    </row>
    <row r="50" spans="2:15" x14ac:dyDescent="0.2">
      <c r="B50" s="174" t="s">
        <v>60</v>
      </c>
      <c r="C50" s="225"/>
      <c r="D50" s="226"/>
      <c r="E50" s="225"/>
      <c r="F50" s="226"/>
      <c r="G50" s="225"/>
      <c r="H50" s="226"/>
      <c r="I50" s="226"/>
      <c r="J50" s="227"/>
      <c r="K50" s="227"/>
      <c r="L50" s="227"/>
      <c r="M50" s="227"/>
      <c r="N50" s="227"/>
    </row>
    <row r="51" spans="2:15" x14ac:dyDescent="0.2">
      <c r="B51" s="79">
        <v>2007</v>
      </c>
      <c r="C51" s="231">
        <v>27</v>
      </c>
      <c r="D51" s="227">
        <v>48</v>
      </c>
      <c r="E51" s="225">
        <v>39</v>
      </c>
      <c r="F51" s="227">
        <v>35</v>
      </c>
      <c r="G51" s="225">
        <v>49</v>
      </c>
      <c r="H51" s="227">
        <v>56</v>
      </c>
      <c r="I51" s="227">
        <v>41</v>
      </c>
      <c r="J51" s="227">
        <v>37</v>
      </c>
      <c r="K51" s="227">
        <v>26</v>
      </c>
      <c r="L51" s="227">
        <v>26</v>
      </c>
      <c r="M51" s="227">
        <v>54</v>
      </c>
      <c r="N51" s="227">
        <v>44</v>
      </c>
      <c r="O51" s="230">
        <f t="shared" ref="O51:O55" si="5">SUM(C51:N51)</f>
        <v>482</v>
      </c>
    </row>
    <row r="52" spans="2:15" x14ac:dyDescent="0.2">
      <c r="B52" s="79">
        <v>2008</v>
      </c>
      <c r="C52" s="231">
        <v>35</v>
      </c>
      <c r="D52" s="227">
        <v>34</v>
      </c>
      <c r="E52" s="225">
        <v>48</v>
      </c>
      <c r="F52" s="227">
        <v>36</v>
      </c>
      <c r="G52" s="225">
        <v>49</v>
      </c>
      <c r="H52" s="227">
        <v>46</v>
      </c>
      <c r="I52" s="227">
        <v>45</v>
      </c>
      <c r="J52" s="227">
        <v>35</v>
      </c>
      <c r="K52" s="227">
        <v>30</v>
      </c>
      <c r="L52" s="227">
        <v>36</v>
      </c>
      <c r="M52" s="227">
        <v>45</v>
      </c>
      <c r="N52" s="227">
        <v>48</v>
      </c>
      <c r="O52" s="230">
        <f t="shared" si="5"/>
        <v>487</v>
      </c>
    </row>
    <row r="53" spans="2:15" x14ac:dyDescent="0.2">
      <c r="B53" s="79">
        <v>2009</v>
      </c>
      <c r="C53" s="231">
        <v>37</v>
      </c>
      <c r="D53" s="227">
        <v>48</v>
      </c>
      <c r="E53" s="225">
        <v>43</v>
      </c>
      <c r="F53" s="227">
        <f>50+1</f>
        <v>51</v>
      </c>
      <c r="G53" s="225">
        <f>57+1</f>
        <v>58</v>
      </c>
      <c r="H53" s="227">
        <f>47+2</f>
        <v>49</v>
      </c>
      <c r="I53" s="227">
        <f>37+1</f>
        <v>38</v>
      </c>
      <c r="J53" s="227">
        <f>56+1</f>
        <v>57</v>
      </c>
      <c r="K53" s="227">
        <f>23+1</f>
        <v>24</v>
      </c>
      <c r="L53" s="227">
        <v>41</v>
      </c>
      <c r="M53" s="227">
        <v>38</v>
      </c>
      <c r="N53" s="227">
        <v>70</v>
      </c>
      <c r="O53" s="230">
        <f t="shared" si="5"/>
        <v>554</v>
      </c>
    </row>
    <row r="54" spans="2:15" x14ac:dyDescent="0.2">
      <c r="B54" s="68">
        <v>2010</v>
      </c>
      <c r="C54" s="231">
        <v>40</v>
      </c>
      <c r="D54" s="227">
        <v>42</v>
      </c>
      <c r="E54" s="225">
        <v>47</v>
      </c>
      <c r="F54" s="227">
        <v>40</v>
      </c>
      <c r="G54" s="225">
        <v>45</v>
      </c>
      <c r="H54" s="227">
        <v>45</v>
      </c>
      <c r="I54" s="227">
        <v>59</v>
      </c>
      <c r="J54" s="227">
        <v>52</v>
      </c>
      <c r="K54" s="227">
        <v>35</v>
      </c>
      <c r="L54" s="227">
        <v>32</v>
      </c>
      <c r="M54" s="227">
        <v>36</v>
      </c>
      <c r="N54" s="227">
        <v>57</v>
      </c>
      <c r="O54" s="230">
        <f t="shared" si="5"/>
        <v>530</v>
      </c>
    </row>
    <row r="55" spans="2:15" x14ac:dyDescent="0.2">
      <c r="B55" s="68">
        <v>2011</v>
      </c>
      <c r="C55" s="231">
        <v>34</v>
      </c>
      <c r="D55" s="227">
        <v>42</v>
      </c>
      <c r="E55" s="225">
        <v>57</v>
      </c>
      <c r="F55" s="227">
        <v>59</v>
      </c>
      <c r="G55" s="225">
        <v>50</v>
      </c>
      <c r="H55" s="227">
        <v>44</v>
      </c>
      <c r="I55" s="227">
        <v>52</v>
      </c>
      <c r="J55" s="227">
        <v>34</v>
      </c>
      <c r="K55" s="227">
        <v>32</v>
      </c>
      <c r="L55" s="227">
        <v>45</v>
      </c>
      <c r="M55" s="227">
        <v>35</v>
      </c>
      <c r="N55" s="227">
        <v>49</v>
      </c>
      <c r="O55" s="230">
        <f t="shared" si="5"/>
        <v>533</v>
      </c>
    </row>
    <row r="56" spans="2:15" x14ac:dyDescent="0.2">
      <c r="B56" s="79">
        <v>2012</v>
      </c>
      <c r="C56" s="231">
        <v>38</v>
      </c>
      <c r="D56" s="227">
        <v>41</v>
      </c>
      <c r="E56" s="225">
        <v>43</v>
      </c>
      <c r="F56" s="227">
        <v>38</v>
      </c>
      <c r="G56" s="225">
        <v>47</v>
      </c>
      <c r="H56" s="227">
        <v>53</v>
      </c>
      <c r="I56" s="227">
        <v>44</v>
      </c>
      <c r="J56" s="227">
        <v>24</v>
      </c>
      <c r="K56" s="227">
        <v>35</v>
      </c>
      <c r="L56" s="227">
        <v>25</v>
      </c>
      <c r="M56" s="227">
        <v>32</v>
      </c>
      <c r="N56" s="227">
        <v>53</v>
      </c>
      <c r="O56" s="232">
        <f t="shared" ref="O56:O64" si="6">SUM(C56:N56)</f>
        <v>473</v>
      </c>
    </row>
    <row r="57" spans="2:15" x14ac:dyDescent="0.2">
      <c r="B57" s="79">
        <v>2013</v>
      </c>
      <c r="C57" s="231">
        <v>31</v>
      </c>
      <c r="D57" s="227">
        <v>48</v>
      </c>
      <c r="E57" s="225">
        <v>45</v>
      </c>
      <c r="F57" s="227">
        <v>50</v>
      </c>
      <c r="G57" s="225">
        <v>44</v>
      </c>
      <c r="H57" s="227">
        <v>48</v>
      </c>
      <c r="I57" s="227">
        <v>47</v>
      </c>
      <c r="J57" s="227">
        <v>38</v>
      </c>
      <c r="K57" s="227">
        <v>43</v>
      </c>
      <c r="L57" s="227">
        <v>45</v>
      </c>
      <c r="M57" s="227">
        <v>37</v>
      </c>
      <c r="N57" s="227">
        <v>51</v>
      </c>
      <c r="O57" s="233">
        <f t="shared" si="6"/>
        <v>527</v>
      </c>
    </row>
    <row r="58" spans="2:15" x14ac:dyDescent="0.2">
      <c r="B58" s="79">
        <v>2014</v>
      </c>
      <c r="C58" s="231">
        <v>30</v>
      </c>
      <c r="D58" s="55">
        <v>23</v>
      </c>
      <c r="E58" s="55">
        <v>51</v>
      </c>
      <c r="F58" s="55">
        <v>45</v>
      </c>
      <c r="G58" s="55">
        <v>36</v>
      </c>
      <c r="H58" s="55">
        <v>43</v>
      </c>
      <c r="I58" s="55">
        <v>39</v>
      </c>
      <c r="J58" s="55">
        <v>43</v>
      </c>
      <c r="K58" s="55">
        <v>26</v>
      </c>
      <c r="L58" s="55">
        <v>30</v>
      </c>
      <c r="M58" s="55">
        <v>38</v>
      </c>
      <c r="N58" s="55">
        <v>48</v>
      </c>
      <c r="O58" s="233">
        <f t="shared" si="6"/>
        <v>452</v>
      </c>
    </row>
    <row r="59" spans="2:15" x14ac:dyDescent="0.2">
      <c r="B59" s="79">
        <v>2015</v>
      </c>
      <c r="C59" s="231">
        <v>38</v>
      </c>
      <c r="D59" s="55">
        <v>35</v>
      </c>
      <c r="E59" s="55">
        <v>39</v>
      </c>
      <c r="F59" s="55">
        <v>35</v>
      </c>
      <c r="G59" s="55">
        <v>32</v>
      </c>
      <c r="H59" s="55">
        <v>46</v>
      </c>
      <c r="I59" s="55">
        <v>52</v>
      </c>
      <c r="J59" s="55">
        <v>53</v>
      </c>
      <c r="K59" s="55">
        <v>27</v>
      </c>
      <c r="L59" s="55">
        <v>30</v>
      </c>
      <c r="M59" s="55">
        <v>42</v>
      </c>
      <c r="N59" s="55">
        <v>39</v>
      </c>
      <c r="O59" s="233">
        <f t="shared" si="6"/>
        <v>468</v>
      </c>
    </row>
    <row r="60" spans="2:15" x14ac:dyDescent="0.2">
      <c r="B60" s="79">
        <v>2016</v>
      </c>
      <c r="C60" s="231">
        <v>33</v>
      </c>
      <c r="D60" s="58">
        <v>37</v>
      </c>
      <c r="E60" s="58">
        <v>46</v>
      </c>
      <c r="F60" s="58">
        <v>48</v>
      </c>
      <c r="G60" s="58">
        <v>39</v>
      </c>
      <c r="H60" s="58">
        <v>36</v>
      </c>
      <c r="I60" s="58">
        <v>58</v>
      </c>
      <c r="J60" s="58">
        <v>42</v>
      </c>
      <c r="K60" s="58">
        <v>27</v>
      </c>
      <c r="L60" s="58">
        <v>40</v>
      </c>
      <c r="M60" s="58">
        <v>34</v>
      </c>
      <c r="N60" s="58">
        <v>53</v>
      </c>
      <c r="O60" s="233">
        <f t="shared" si="6"/>
        <v>493</v>
      </c>
    </row>
    <row r="61" spans="2:15" x14ac:dyDescent="0.2">
      <c r="B61" s="79">
        <v>2017</v>
      </c>
      <c r="C61" s="231">
        <v>35</v>
      </c>
      <c r="D61" s="58">
        <v>37</v>
      </c>
      <c r="E61" s="58">
        <v>35</v>
      </c>
      <c r="F61" s="58">
        <v>51</v>
      </c>
      <c r="G61" s="58">
        <v>36</v>
      </c>
      <c r="H61" s="58">
        <v>28</v>
      </c>
      <c r="I61" s="58">
        <v>61</v>
      </c>
      <c r="J61" s="58">
        <v>34</v>
      </c>
      <c r="K61" s="58">
        <v>43</v>
      </c>
      <c r="L61" s="58">
        <v>48</v>
      </c>
      <c r="M61" s="58">
        <v>50</v>
      </c>
      <c r="N61" s="58">
        <v>55</v>
      </c>
      <c r="O61" s="233">
        <f t="shared" si="6"/>
        <v>513</v>
      </c>
    </row>
    <row r="62" spans="2:15" x14ac:dyDescent="0.2">
      <c r="B62" s="79">
        <v>2018</v>
      </c>
      <c r="C62" s="231">
        <v>41</v>
      </c>
      <c r="D62" s="58">
        <v>38</v>
      </c>
      <c r="E62" s="58">
        <v>33</v>
      </c>
      <c r="F62" s="58">
        <v>44</v>
      </c>
      <c r="G62" s="58">
        <v>57</v>
      </c>
      <c r="H62" s="58">
        <v>46</v>
      </c>
      <c r="I62" s="58">
        <v>48</v>
      </c>
      <c r="J62" s="58">
        <v>42</v>
      </c>
      <c r="K62" s="58">
        <v>47</v>
      </c>
      <c r="L62" s="58">
        <v>45</v>
      </c>
      <c r="M62" s="58">
        <v>36</v>
      </c>
      <c r="N62" s="58">
        <v>39</v>
      </c>
      <c r="O62" s="233">
        <f t="shared" si="6"/>
        <v>516</v>
      </c>
    </row>
    <row r="63" spans="2:15" x14ac:dyDescent="0.2">
      <c r="B63" s="79">
        <v>2019</v>
      </c>
      <c r="C63" s="231">
        <v>37</v>
      </c>
      <c r="D63" s="58">
        <v>19</v>
      </c>
      <c r="E63" s="58">
        <v>49</v>
      </c>
      <c r="F63" s="58">
        <v>44</v>
      </c>
      <c r="G63" s="58">
        <v>33</v>
      </c>
      <c r="H63" s="58">
        <v>39</v>
      </c>
      <c r="I63" s="58">
        <v>43</v>
      </c>
      <c r="J63" s="58">
        <v>51</v>
      </c>
      <c r="K63" s="58">
        <v>30</v>
      </c>
      <c r="L63" s="58">
        <v>52</v>
      </c>
      <c r="M63" s="58">
        <v>43</v>
      </c>
      <c r="N63" s="58">
        <v>62</v>
      </c>
      <c r="O63" s="233">
        <f t="shared" si="6"/>
        <v>502</v>
      </c>
    </row>
    <row r="64" spans="2:15" x14ac:dyDescent="0.2">
      <c r="B64" s="79">
        <v>2020</v>
      </c>
      <c r="C64" s="231">
        <v>40</v>
      </c>
      <c r="D64" s="58">
        <v>59</v>
      </c>
      <c r="E64" s="58">
        <v>37</v>
      </c>
      <c r="F64" s="58">
        <v>12</v>
      </c>
      <c r="G64" s="58">
        <v>54</v>
      </c>
      <c r="H64" s="58">
        <v>67</v>
      </c>
      <c r="I64" s="58">
        <v>51</v>
      </c>
      <c r="J64" s="58">
        <v>74</v>
      </c>
      <c r="K64" s="58">
        <v>35</v>
      </c>
      <c r="L64" s="58">
        <v>62</v>
      </c>
      <c r="M64" s="58">
        <v>71</v>
      </c>
      <c r="N64" s="58">
        <v>72</v>
      </c>
      <c r="O64" s="233">
        <f t="shared" si="6"/>
        <v>634</v>
      </c>
    </row>
    <row r="65" spans="2:15" x14ac:dyDescent="0.2">
      <c r="B65" s="79">
        <v>2021</v>
      </c>
      <c r="C65" s="231">
        <v>52</v>
      </c>
      <c r="D65" s="58">
        <v>40</v>
      </c>
      <c r="E65" s="58">
        <v>52</v>
      </c>
      <c r="F65" s="58">
        <v>48</v>
      </c>
      <c r="G65" s="58">
        <v>67</v>
      </c>
      <c r="H65" s="58">
        <v>56</v>
      </c>
      <c r="I65" s="58">
        <v>68</v>
      </c>
      <c r="J65" s="58">
        <v>41</v>
      </c>
      <c r="K65" s="58">
        <v>54</v>
      </c>
      <c r="L65" s="58">
        <v>57</v>
      </c>
      <c r="M65" s="58">
        <v>56</v>
      </c>
      <c r="N65" s="58">
        <v>61</v>
      </c>
      <c r="O65" s="233">
        <f>SUM(C65:N65)</f>
        <v>652</v>
      </c>
    </row>
    <row r="66" spans="2:15" x14ac:dyDescent="0.2">
      <c r="B66" s="79">
        <v>2022</v>
      </c>
      <c r="C66" s="231">
        <v>42</v>
      </c>
      <c r="D66" s="58">
        <v>71</v>
      </c>
      <c r="E66" s="58">
        <v>60</v>
      </c>
      <c r="F66" s="58">
        <v>62</v>
      </c>
      <c r="G66" s="58">
        <v>52</v>
      </c>
      <c r="H66" s="58">
        <v>58</v>
      </c>
      <c r="I66" s="58">
        <v>50</v>
      </c>
      <c r="J66" s="58">
        <v>55</v>
      </c>
      <c r="K66" s="58">
        <v>38</v>
      </c>
      <c r="L66" s="58">
        <v>47</v>
      </c>
      <c r="M66" s="58">
        <v>68</v>
      </c>
      <c r="N66" s="58">
        <v>71</v>
      </c>
      <c r="O66" s="233">
        <f>SUM(C66:N66)</f>
        <v>674</v>
      </c>
    </row>
    <row r="67" spans="2:15" x14ac:dyDescent="0.2">
      <c r="B67" s="79">
        <v>2023</v>
      </c>
      <c r="C67" s="231">
        <v>51</v>
      </c>
      <c r="D67" s="58">
        <v>65</v>
      </c>
      <c r="E67" s="58">
        <v>64</v>
      </c>
      <c r="F67" s="58">
        <v>69</v>
      </c>
      <c r="G67" s="58">
        <v>74</v>
      </c>
      <c r="H67" s="58">
        <v>46</v>
      </c>
      <c r="I67" s="58">
        <v>66</v>
      </c>
      <c r="J67" s="58">
        <v>48</v>
      </c>
      <c r="K67" s="58">
        <v>57</v>
      </c>
      <c r="L67" s="58">
        <v>48</v>
      </c>
      <c r="M67" s="58">
        <v>71</v>
      </c>
      <c r="N67" s="58">
        <v>80</v>
      </c>
      <c r="O67" s="233">
        <f>SUM(C67:N67)</f>
        <v>739</v>
      </c>
    </row>
    <row r="68" spans="2:15" x14ac:dyDescent="0.2">
      <c r="B68" s="234">
        <v>2024</v>
      </c>
      <c r="C68" s="235">
        <v>32</v>
      </c>
      <c r="D68" s="179">
        <v>61</v>
      </c>
      <c r="E68" s="179">
        <v>55</v>
      </c>
      <c r="F68" s="179">
        <v>54</v>
      </c>
      <c r="G68" s="179">
        <v>45</v>
      </c>
      <c r="H68" s="179">
        <v>45</v>
      </c>
      <c r="I68" s="179">
        <v>35</v>
      </c>
      <c r="J68" s="179">
        <v>33</v>
      </c>
      <c r="K68" s="179">
        <v>37</v>
      </c>
      <c r="L68" s="179">
        <v>33</v>
      </c>
      <c r="M68" s="179">
        <v>38</v>
      </c>
      <c r="N68" s="179">
        <v>45</v>
      </c>
      <c r="O68" s="236">
        <f>SUM(C68:N68)</f>
        <v>513</v>
      </c>
    </row>
    <row r="69" spans="2:15" x14ac:dyDescent="0.2">
      <c r="B69" s="187" t="s">
        <v>72</v>
      </c>
      <c r="C69" s="170"/>
      <c r="D69" s="237"/>
      <c r="E69" s="170"/>
      <c r="F69" s="237"/>
      <c r="G69" s="170"/>
      <c r="H69" s="170"/>
      <c r="I69" s="170"/>
      <c r="J69" s="170"/>
      <c r="K69" s="170"/>
      <c r="L69" s="170"/>
      <c r="M69" s="170"/>
      <c r="N69" s="170"/>
      <c r="O69" s="170"/>
    </row>
    <row r="70" spans="2:15" x14ac:dyDescent="0.2">
      <c r="C70" s="170"/>
      <c r="D70" s="237"/>
      <c r="E70" s="170"/>
      <c r="F70" s="237"/>
      <c r="G70" s="170"/>
      <c r="H70" s="170"/>
      <c r="I70" s="170"/>
      <c r="J70" s="170"/>
      <c r="K70" s="170"/>
      <c r="L70" s="170"/>
      <c r="M70" s="170"/>
      <c r="N70" s="170"/>
      <c r="O70" s="170"/>
    </row>
    <row r="71" spans="2:15" x14ac:dyDescent="0.2">
      <c r="B71" s="187"/>
      <c r="C71" s="170"/>
      <c r="D71" s="237"/>
      <c r="E71" s="170"/>
      <c r="F71" s="237"/>
      <c r="G71" s="170"/>
      <c r="H71" s="170"/>
      <c r="I71" s="170"/>
      <c r="J71" s="170"/>
      <c r="K71" s="170"/>
      <c r="L71" s="170"/>
      <c r="M71" s="170"/>
      <c r="N71" s="170"/>
      <c r="O71" s="170"/>
    </row>
    <row r="72" spans="2:15" x14ac:dyDescent="0.2">
      <c r="B72" s="187"/>
      <c r="C72" s="170"/>
      <c r="D72" s="237"/>
      <c r="E72" s="170"/>
      <c r="F72" s="237"/>
      <c r="G72" s="170"/>
      <c r="H72" s="170"/>
      <c r="I72" s="170"/>
      <c r="J72" s="170"/>
      <c r="K72" s="170"/>
      <c r="L72" s="170"/>
      <c r="M72" s="170"/>
      <c r="N72" s="170"/>
      <c r="O72" s="170"/>
    </row>
    <row r="73" spans="2:15" x14ac:dyDescent="0.2">
      <c r="B73" s="187"/>
      <c r="C73" s="170"/>
      <c r="D73" s="237"/>
      <c r="E73" s="170"/>
      <c r="F73" s="237"/>
      <c r="G73" s="170"/>
      <c r="H73" s="170"/>
      <c r="I73" s="170"/>
      <c r="J73" s="170"/>
      <c r="K73" s="170"/>
      <c r="L73" s="170"/>
      <c r="M73" s="170"/>
      <c r="N73" s="170"/>
      <c r="O73" s="170"/>
    </row>
    <row r="74" spans="2:15" x14ac:dyDescent="0.2">
      <c r="B74" s="187"/>
      <c r="C74" s="170"/>
      <c r="D74" s="237"/>
      <c r="E74" s="170"/>
      <c r="F74" s="237"/>
      <c r="G74" s="170"/>
      <c r="H74" s="170"/>
      <c r="I74" s="170"/>
      <c r="J74" s="170"/>
      <c r="K74" s="170"/>
      <c r="L74" s="170"/>
      <c r="M74" s="170"/>
      <c r="N74" s="170"/>
      <c r="O74" s="170"/>
    </row>
    <row r="75" spans="2:15" x14ac:dyDescent="0.2">
      <c r="B75" s="187"/>
      <c r="C75" s="170"/>
      <c r="D75" s="237"/>
      <c r="E75" s="170"/>
      <c r="F75" s="237"/>
      <c r="G75" s="170"/>
      <c r="H75" s="170"/>
      <c r="I75" s="170"/>
      <c r="J75" s="170"/>
      <c r="K75" s="170"/>
      <c r="L75" s="170"/>
      <c r="M75" s="170"/>
      <c r="N75" s="170"/>
      <c r="O75" s="170"/>
    </row>
    <row r="76" spans="2:15" x14ac:dyDescent="0.2">
      <c r="B76" s="187"/>
      <c r="C76" s="170"/>
      <c r="D76" s="237"/>
      <c r="E76" s="170"/>
      <c r="F76" s="237"/>
      <c r="G76" s="170"/>
      <c r="H76" s="170"/>
      <c r="I76" s="170"/>
      <c r="J76" s="170"/>
      <c r="K76" s="170"/>
      <c r="L76" s="170"/>
      <c r="M76" s="170"/>
      <c r="N76" s="170"/>
      <c r="O76" s="170"/>
    </row>
    <row r="77" spans="2:15" x14ac:dyDescent="0.2">
      <c r="B77" s="187"/>
      <c r="C77" s="170"/>
      <c r="D77" s="237"/>
      <c r="E77" s="170"/>
      <c r="F77" s="237"/>
      <c r="G77" s="170"/>
      <c r="H77" s="170"/>
      <c r="I77" s="170"/>
      <c r="J77" s="170"/>
      <c r="K77" s="170"/>
      <c r="L77" s="170"/>
      <c r="M77" s="170"/>
      <c r="N77" s="170"/>
      <c r="O77" s="170"/>
    </row>
    <row r="78" spans="2:15" x14ac:dyDescent="0.2">
      <c r="B78" s="187"/>
      <c r="C78" s="170"/>
      <c r="D78" s="237"/>
      <c r="E78" s="170"/>
      <c r="F78" s="237"/>
      <c r="G78" s="170"/>
      <c r="H78" s="170"/>
      <c r="I78" s="170"/>
      <c r="J78" s="170"/>
      <c r="K78" s="170"/>
      <c r="L78" s="170"/>
      <c r="M78" s="170"/>
      <c r="N78" s="170"/>
      <c r="O78" s="170"/>
    </row>
    <row r="82" spans="2:15" x14ac:dyDescent="0.2"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</row>
  </sheetData>
  <mergeCells count="1">
    <mergeCell ref="C7:O7"/>
  </mergeCells>
  <pageMargins left="0.7" right="0.7" top="0.75" bottom="0.75" header="0.3" footer="0.3"/>
  <pageSetup scale="86" orientation="portrait" r:id="rId1"/>
  <ignoredErrors>
    <ignoredError sqref="B7" numberStoredAsText="1"/>
    <ignoredError sqref="O13:O17 O32:O33 O51:O52 O36:O49 O19:O30 O54:O68" formulaRange="1"/>
    <ignoredError sqref="O18" formula="1" formulaRange="1"/>
  </ignoredErrors>
  <drawing r:id="rId2"/>
  <legacyDrawing r:id="rId3"/>
  <oleObjects>
    <mc:AlternateContent xmlns:mc="http://schemas.openxmlformats.org/markup-compatibility/2006">
      <mc:Choice Requires="x14">
        <oleObject progId="MSPhotoEd.3" shapeId="7169" r:id="rId4">
          <objectPr defaultSize="0" autoPict="0" r:id="rId5">
            <anchor moveWithCells="1" sizeWithCells="1">
              <from>
                <xdr:col>1</xdr:col>
                <xdr:colOff>38100</xdr:colOff>
                <xdr:row>0</xdr:row>
                <xdr:rowOff>38100</xdr:rowOff>
              </from>
              <to>
                <xdr:col>2</xdr:col>
                <xdr:colOff>123825</xdr:colOff>
                <xdr:row>2</xdr:row>
                <xdr:rowOff>104775</xdr:rowOff>
              </to>
            </anchor>
          </objectPr>
        </oleObject>
      </mc:Choice>
      <mc:Fallback>
        <oleObject progId="MSPhotoEd.3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2.01</vt:lpstr>
      <vt:lpstr>2.02</vt:lpstr>
      <vt:lpstr>2.03</vt:lpstr>
      <vt:lpstr>2.04</vt:lpstr>
      <vt:lpstr>2.05</vt:lpstr>
      <vt:lpstr>2.05b</vt:lpstr>
      <vt:lpstr>205b</vt:lpstr>
      <vt:lpstr>2.06</vt:lpstr>
      <vt:lpstr>2.07</vt:lpstr>
      <vt:lpstr>'2.01'!Print_Area</vt:lpstr>
      <vt:lpstr>'2.02'!Print_Area</vt:lpstr>
      <vt:lpstr>'2.03'!Print_Area</vt:lpstr>
      <vt:lpstr>'2.05'!Print_Area</vt:lpstr>
      <vt:lpstr>'2.06'!Print_Area</vt:lpstr>
      <vt:lpstr>'2.07'!Print_Area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2025-12-05T15:47:21Z</dcterms:modified>
</cp:coreProperties>
</file>